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5 (95-131)_20230607\Podklady\Cmajdálková\"/>
    </mc:Choice>
  </mc:AlternateContent>
  <bookViews>
    <workbookView xWindow="0" yWindow="0" windowWidth="28800" windowHeight="14130"/>
  </bookViews>
  <sheets>
    <sheet name="D.2.1.4_SO 03-19-03.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7" i="1" l="1"/>
  <c r="O197" i="1" s="1"/>
  <c r="I193" i="1"/>
  <c r="O193" i="1" s="1"/>
  <c r="I189" i="1"/>
  <c r="O189" i="1" s="1"/>
  <c r="I185" i="1"/>
  <c r="O185" i="1" s="1"/>
  <c r="I181" i="1" l="1"/>
  <c r="O181" i="1" s="1"/>
  <c r="I177" i="1"/>
  <c r="O177" i="1" s="1"/>
  <c r="R176" i="1" s="1"/>
  <c r="O176" i="1" s="1"/>
  <c r="I172" i="1"/>
  <c r="O172" i="1" s="1"/>
  <c r="I168" i="1"/>
  <c r="O168" i="1" s="1"/>
  <c r="I164" i="1"/>
  <c r="O164" i="1" s="1"/>
  <c r="I160" i="1"/>
  <c r="O160" i="1" s="1"/>
  <c r="I156" i="1"/>
  <c r="O156" i="1" s="1"/>
  <c r="I152" i="1"/>
  <c r="O152" i="1" s="1"/>
  <c r="I148" i="1"/>
  <c r="O148" i="1" s="1"/>
  <c r="I143" i="1"/>
  <c r="O143" i="1" s="1"/>
  <c r="I139" i="1"/>
  <c r="I135" i="1"/>
  <c r="O135" i="1" s="1"/>
  <c r="I130" i="1"/>
  <c r="O130" i="1" s="1"/>
  <c r="I126" i="1"/>
  <c r="O126" i="1" s="1"/>
  <c r="I122" i="1"/>
  <c r="O122" i="1" s="1"/>
  <c r="I118" i="1"/>
  <c r="O118" i="1" s="1"/>
  <c r="I114" i="1"/>
  <c r="I110" i="1"/>
  <c r="O110" i="1" s="1"/>
  <c r="I105" i="1"/>
  <c r="O105" i="1" s="1"/>
  <c r="I101" i="1"/>
  <c r="O101" i="1" s="1"/>
  <c r="I97" i="1"/>
  <c r="O97" i="1" s="1"/>
  <c r="I93" i="1"/>
  <c r="O93" i="1" s="1"/>
  <c r="I89" i="1"/>
  <c r="O89" i="1" s="1"/>
  <c r="I84" i="1"/>
  <c r="O84" i="1" s="1"/>
  <c r="I80" i="1"/>
  <c r="O80" i="1" s="1"/>
  <c r="I76" i="1"/>
  <c r="O76" i="1" s="1"/>
  <c r="I72" i="1"/>
  <c r="O72" i="1" s="1"/>
  <c r="I67" i="1"/>
  <c r="O67" i="1" s="1"/>
  <c r="I63" i="1"/>
  <c r="O63" i="1" s="1"/>
  <c r="I59" i="1"/>
  <c r="O59" i="1" s="1"/>
  <c r="I55" i="1"/>
  <c r="O55" i="1" s="1"/>
  <c r="I51" i="1"/>
  <c r="O51" i="1" s="1"/>
  <c r="I47" i="1"/>
  <c r="O47" i="1" s="1"/>
  <c r="I43" i="1"/>
  <c r="O43" i="1" s="1"/>
  <c r="I39" i="1"/>
  <c r="O39" i="1" s="1"/>
  <c r="I35" i="1"/>
  <c r="O35" i="1" s="1"/>
  <c r="I31" i="1"/>
  <c r="O31" i="1" s="1"/>
  <c r="I27" i="1"/>
  <c r="O27" i="1" s="1"/>
  <c r="I22" i="1"/>
  <c r="O22" i="1" s="1"/>
  <c r="I18" i="1"/>
  <c r="O18" i="1" s="1"/>
  <c r="I14" i="1"/>
  <c r="I10" i="1"/>
  <c r="O10" i="1" s="1"/>
  <c r="Q9" i="1" l="1"/>
  <c r="I9" i="1" s="1"/>
  <c r="Q134" i="1"/>
  <c r="I134" i="1" s="1"/>
  <c r="Q109" i="1"/>
  <c r="I109" i="1" s="1"/>
  <c r="R88" i="1"/>
  <c r="O88" i="1" s="1"/>
  <c r="Q26" i="1"/>
  <c r="I26" i="1" s="1"/>
  <c r="R26" i="1"/>
  <c r="O26" i="1" s="1"/>
  <c r="R147" i="1"/>
  <c r="O147" i="1" s="1"/>
  <c r="R71" i="1"/>
  <c r="O71" i="1" s="1"/>
  <c r="Q88" i="1"/>
  <c r="I88" i="1" s="1"/>
  <c r="Q147" i="1"/>
  <c r="I147" i="1" s="1"/>
  <c r="Q176" i="1"/>
  <c r="I176" i="1" s="1"/>
  <c r="O14" i="1"/>
  <c r="R9" i="1" s="1"/>
  <c r="O9" i="1" s="1"/>
  <c r="O114" i="1"/>
  <c r="R109" i="1" s="1"/>
  <c r="O109" i="1" s="1"/>
  <c r="O139" i="1"/>
  <c r="R134" i="1" s="1"/>
  <c r="O134" i="1" s="1"/>
  <c r="Q71" i="1"/>
  <c r="I71" i="1" s="1"/>
  <c r="I3" i="1" l="1"/>
  <c r="O2" i="1"/>
</calcChain>
</file>

<file path=xl/sharedStrings.xml><?xml version="1.0" encoding="utf-8"?>
<sst xmlns="http://schemas.openxmlformats.org/spreadsheetml/2006/main" count="657" uniqueCount="282">
  <si>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</si>
  <si>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</si>
  <si>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</si>
  <si>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</si>
  <si>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</si>
  <si>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</si>
  <si>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</si>
  <si>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</si>
  <si>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SO 03-19-03.1</t>
  </si>
  <si>
    <t>0,00</t>
  </si>
  <si>
    <t>2</t>
  </si>
  <si>
    <t>O</t>
  </si>
  <si>
    <t>Objekt:</t>
  </si>
  <si>
    <t>D.2.1.4</t>
  </si>
  <si>
    <t>Mosty, propustky, zdi</t>
  </si>
  <si>
    <t>15,00</t>
  </si>
  <si>
    <t>O1</t>
  </si>
  <si>
    <t>Rozpočet:</t>
  </si>
  <si>
    <t>Žst. Brno-Královo Pole, most v ev.km 8,599, podchod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</si>
  <si>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</si>
  <si>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</si>
  <si>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</si>
  <si>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</si>
  <si>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</si>
  <si>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</si>
  <si>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</si>
  <si>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</si>
  <si>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</si>
  <si>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</si>
  <si>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</si>
  <si>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</si>
  <si>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</si>
  <si>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</si>
  <si>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</si>
  <si>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</si>
  <si>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</si>
  <si>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</si>
  <si>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</si>
  <si>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</si>
  <si>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</si>
  <si>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11512</t>
  </si>
  <si>
    <t/>
  </si>
  <si>
    <t>ČERPÁNÍ VODY DO 1000 L/MIN</t>
  </si>
  <si>
    <t>HOD</t>
  </si>
  <si>
    <t>PP</t>
  </si>
  <si>
    <t>čerpání vody během výstavby</t>
  </si>
  <si>
    <t>VV</t>
  </si>
  <si>
    <t>30*6=180,000 [A]</t>
  </si>
  <si>
    <t>TS</t>
  </si>
  <si>
    <t>Položka čerpání vody na povrchu zahrnuje i potrubí, pohotovost záložní čerpací soupravy a zřízení čerpací jímky. Součástí položky je také následná demontáž a likvidace těchto zařízení</t>
  </si>
  <si>
    <t>13173A</t>
  </si>
  <si>
    <t>HLOUBENÍ JAM ZAPAŽ I NEPAŽ TŘ. I - BEZ DOPRAVY</t>
  </si>
  <si>
    <t>M3</t>
  </si>
  <si>
    <t>výkop; dle příl.č. 2.5.1</t>
  </si>
  <si>
    <t>694 m2 *4,09 m=2 838,460 [A] 
926 m2 *4,09 m =3 787,340 [B] 
Celkem: A+B=6 625,800 [C]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</si>
  <si>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</si>
  <si>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</si>
  <si>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</si>
  <si>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dle pol.č. 13173A: 6625,8=6 625,800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</si>
  <si>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</si>
  <si>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</si>
  <si>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</si>
  <si>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2*11,5*43,0=989,000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</si>
  <si>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</si>
  <si>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Základy</t>
  </si>
  <si>
    <t>23217A</t>
  </si>
  <si>
    <t>ŠTĚTOVÉ STĚNY BERANĚNÉ Z KOVOVÝCH DÍLCŮ DOČASNÉ (PLOCHA)</t>
  </si>
  <si>
    <t>m2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</si>
  <si>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 
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</si>
  <si>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23717A</t>
  </si>
  <si>
    <t>ODSTRANĚNÍ ŠTĚTOVÝCH STĚN Z KOVOVÝCH DÍLCŮ V PLOŠE</t>
  </si>
  <si>
    <t>položka zahrnuje odstranění stěn včetně odvozu a uložení na skládku</t>
  </si>
  <si>
    <t>7</t>
  </si>
  <si>
    <t>261714</t>
  </si>
  <si>
    <t>VRTY PRO KOTVENÍ A INJEKTÁŽ TŘ I A II NA POVRCHU D DO 35MM</t>
  </si>
  <si>
    <t>m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</si>
  <si>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</si>
  <si>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8</t>
  </si>
  <si>
    <t>272313</t>
  </si>
  <si>
    <t>ZÁKLADY Z PROSTÉHO BETONU DO C16/20</t>
  </si>
  <si>
    <t>ochranný betonový blok</t>
  </si>
  <si>
    <t>0,8m2*(42,9+38,6+38,6)=96,080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</si>
  <si>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</si>
  <si>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</si>
  <si>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</si>
  <si>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T</t>
  </si>
  <si>
    <t>(1609,74+2*4389,95)*0,001=10,390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</si>
  <si>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</si>
  <si>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272366</t>
  </si>
  <si>
    <t>VÝZTUŽ ZÁKLADŮ Z KARI SÍTÍ</t>
  </si>
  <si>
    <t>vyztuž hydroizolační vany</t>
  </si>
  <si>
    <t>(1885,68+2*3136,42)*0,001=8,159 [A]</t>
  </si>
  <si>
    <t>11</t>
  </si>
  <si>
    <t>285368</t>
  </si>
  <si>
    <t>KOTVENÍ NA POVRCHU Z BETONÁŘSKÉ VÝZTUŽE DL. DO 10M</t>
  </si>
  <si>
    <t>KUS</t>
  </si>
  <si>
    <t>položka zahrnuje dodávku předepsané kotvy, případně její protikorozní úpravu, její osazení do vrtu, zainjektování a napnutí, případně opěrné desky  
nezahrnuje vrty</t>
  </si>
  <si>
    <t>12</t>
  </si>
  <si>
    <t>285369</t>
  </si>
  <si>
    <t>PŘÍPLATEK ZA DALŠÍ 1M KOTVENÍ NA POVRCHU Z BETONÁŘSKÉ VÝZTUŽE</t>
  </si>
  <si>
    <t>37*2,0=74,000 [A]</t>
  </si>
  <si>
    <t>položka zahrnuje příplatek k ceně kotvy za další 1m přes 10m  
zahrnuje dodávku 1m předepsané kotvy, případně její protikorozní úpravu, její osazení do vrtu, zainjektování a napnutí</t>
  </si>
  <si>
    <t>13</t>
  </si>
  <si>
    <t>289324</t>
  </si>
  <si>
    <t>STŘÍKANÝ ŽELEZOBETON DO C25/30</t>
  </si>
  <si>
    <t>tvrdá ochrana izolace</t>
  </si>
  <si>
    <t>14</t>
  </si>
  <si>
    <t>289366</t>
  </si>
  <si>
    <t>VÝZTUŽ STŘÍKANÉHO BETONU Z KARI SITÍ</t>
  </si>
  <si>
    <t>tvrdá ochrana - svislá: 
tubus: 2*(4,15*42,89)=355,987 [A] 
krček, v.š. a schodiště: 2*(2*70,6 m2+2*3,85 m2+2*30,5 m2)=419,800 [B] 
Celkem: (A+B)*7,9*1,1/1000=6,742 [C]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</si>
  <si>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 (provedení vrtu, dodání a vsunutí kotvičky, její zalepení předepsaným pojivem),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</si>
  <si>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15</t>
  </si>
  <si>
    <t>R27239</t>
  </si>
  <si>
    <t>ŽELEZOBETONOVÁ KONSTRUKCE HYDROIZOLAČNÍ VANY</t>
  </si>
  <si>
    <t>DC1:  (2*0,3*1,2)+(0,3*8,72)*12=32,112 [A] 
DC2+DC3: 2*((3,34*10,67)+((1,622*1,468)+(1,11+3,352)*0,3)*4,12+(0,3*(1,884+3,035+1,27+2,377+1,2))*6,217+(0,3*(1,086+1,59)+1,2*0,48)*4,12)=149,716 [B] 
Celkem: A+B=181,828 [C]</t>
  </si>
  <si>
    <t>Svislé konstrukce</t>
  </si>
  <si>
    <t>16</t>
  </si>
  <si>
    <t>317325</t>
  </si>
  <si>
    <t>ŘÍMSY ZE ŽELEZOBETONU DO C30/37</t>
  </si>
  <si>
    <t>přil.č.2.4.3, římsa na čele podchodu</t>
  </si>
  <si>
    <t>římsa: 0,44*0,3*10,7=1,412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</si>
  <si>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</si>
  <si>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17</t>
  </si>
  <si>
    <t>317365</t>
  </si>
  <si>
    <t>VÝZTUŽ ŘÍMS Z OCELI 10505, B500B</t>
  </si>
  <si>
    <t>přil.č. 2.7.2</t>
  </si>
  <si>
    <t>pruty č. 36 a č. 38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</si>
  <si>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</si>
  <si>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18</t>
  </si>
  <si>
    <t>389325</t>
  </si>
  <si>
    <t>MOSTNÍ RÁMOVÉ KONSTRUKCE ZE ŽELEZOBETONU C30/37</t>
  </si>
  <si>
    <t>přil.č.2.4.3</t>
  </si>
  <si>
    <t>DILATAČNÍ CELEK 1:  
čelo podchodu: ((10,62*4,55)-(7,0*3,03))*0,9 + ((10,62*5,065)-(7,0*3,03))*0,3=34,174 [A] 
tubus podchodu: ((8,0*4,03)-(7,0*3,03))*10,3=113,609 [B] 
DILATAČNÍ CELEK 1: A+B=147,783 [C] 
DILATAČNÍ CELEK 2 A 3:  
tubus: (((8,0*4,03)-(7,0*3,03))*15,67)-(4,7*3,03*0,5)-(2,6*3,03*0,5)=161,781 [D] 
schodiště 1: (4,87 m2*2,6)+(1,96 m2*2,6)+(2*36,82m2*0,4)=47,214 [E] 
tubus a šachta:(7,91 m2*1,5)+(12,46 m2*3,25)+(7,61 m2*3,3)+(2,1*4,03*0,4)+(9,0m2*1,8)+(32,45m2*0,3)=106,793 [F]  
schodiště 2: (4,79 m2*2,6)+(2,01 m2*2,6)+(2*37,36 m2*0,4)=47,568 [G] 
DILATAČNÍ CELEK 2 A 3: 2*(D+E+F+G)=726,712 [H] 
Celkem: C+H=874,495 [I]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</si>
  <si>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</si>
  <si>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19</t>
  </si>
  <si>
    <t>389365</t>
  </si>
  <si>
    <t>VÝZTUŽ MOSTNÍ RÁMOVÉ KONSTRUKCE Z OCELI 10505, B500B</t>
  </si>
  <si>
    <t>(27636,49+2*51511,99)*0,001=130,660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</si>
  <si>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</si>
  <si>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</si>
  <si>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20</t>
  </si>
  <si>
    <t>451312</t>
  </si>
  <si>
    <t>PODKLADNÍ A VÝPLŇOVÉ VRSTVY Z PROSTÉHO BETONU C12/15</t>
  </si>
  <si>
    <t>podkladní beton tl. 100 mm</t>
  </si>
  <si>
    <t>pod vanou: 1,1*42,9+2*4,4*4,4=85,910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</si>
  <si>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</si>
  <si>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21</t>
  </si>
  <si>
    <t>451384</t>
  </si>
  <si>
    <t>PODKL VRSTVY ZE ŽELEZOBET DO C25/30 VČET VÝZTUŽE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</si>
  <si>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</si>
  <si>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22</t>
  </si>
  <si>
    <t>457314</t>
  </si>
  <si>
    <t>VYROVNÁVACÍ A SPÁDOVÝ PROSTÝ BETON C25/30</t>
  </si>
  <si>
    <t>vrstva podlahy tl. 250-280 mm</t>
  </si>
  <si>
    <t>(7,0*42,9*0,28)+2*(8,45*4,7*0,28)=106,324 [A]</t>
  </si>
  <si>
    <t>23</t>
  </si>
  <si>
    <t>45850</t>
  </si>
  <si>
    <t>VÝPLŇ ZA OPĚRAMI A ZDMI Z KAMENIVA</t>
  </si>
  <si>
    <t>položka zahrnuje dodávku předepsaného kameniva, mimostaveništní a vnitrostaveništní dopravu a jeho uložení  
není-li v zadávací dokumentaci uvedeno jinak, jedná se o nakupovaný materiál</t>
  </si>
  <si>
    <t>24</t>
  </si>
  <si>
    <t>46591</t>
  </si>
  <si>
    <t>DLAŽBY Z KAMENICKÝCH VÝROBKŮ</t>
  </si>
  <si>
    <t>obložení schodiště: 2*40,8*2,6=212,160 [A] 
pochozí vrstva podlahy: 6,7*43,3 + 2*(7,75*4,7+1,3*2,6-3,25*2,1)=356,070 [B] 
Celkem: A+B=568,230 [C]</t>
  </si>
  <si>
    <t>položka zahrnuje:  
- nutné zemní práce (svahování, úpravu pláně a pod.)  
- úpravu podkladu  
- zřízení spojovací vrstvy  
- zřízení lože dlažby z předepsaného materiálu  
- dodávku a uložení dlažby z předepsaných kamenických výrobků do předepsaného tvaru  
- spárování, těsnění, tmelení a vyplnění spar případně s vyklínováním  
- úprava povrchu pro odvedení srážkové vody  
- nezahrnuje podklad pod dlažbu, vykazuje se samostatně položkami SD 45</t>
  </si>
  <si>
    <t>Přidružená stavební výroba</t>
  </si>
  <si>
    <t>25</t>
  </si>
  <si>
    <t>703762</t>
  </si>
  <si>
    <t>KABELOVÁ UCPÁVKA VODĚ ODOLNÁ PRO VNITŘNÍ PRŮMĚR OTVORU 65 - 110MM</t>
  </si>
  <si>
    <t>ucpávka, která bude založena během betonáže do stěny podchodu (pro přopojení kabel. chrániček)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</si>
  <si>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</si>
  <si>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26</t>
  </si>
  <si>
    <t>711122</t>
  </si>
  <si>
    <t>IZOLACE BĚŽNÝCH KONSTRUKCÍ PROTI TLAKOVÉ VODĚ ASFALTOVÝMI PÁSY</t>
  </si>
  <si>
    <t>izolace proti tlakové vodě (část stěn+dno)</t>
  </si>
  <si>
    <t>117,1*1,2 + 441,1 m2=581,620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</si>
  <si>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</si>
  <si>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27</t>
  </si>
  <si>
    <t>711132</t>
  </si>
  <si>
    <t>IZOLACE BĚŽNÝCH KONSTRUKCÍ PROTI VOLNĚ STÉKAJÍCÍ VODĚ ASFALTOVÝMI PÁSY</t>
  </si>
  <si>
    <t>117,1*2,85 + 446,23m2 =779,965 [A]</t>
  </si>
  <si>
    <t>28</t>
  </si>
  <si>
    <t>72410</t>
  </si>
  <si>
    <t>ČERPADLA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</si>
  <si>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</si>
  <si>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29</t>
  </si>
  <si>
    <t>76799</t>
  </si>
  <si>
    <t>OSTATNÍ KOVOVÉ DOPLŇK KONSTRUKCE</t>
  </si>
  <si>
    <t>KONSTRUKCE PODHLEDU - KOVOVÝ LAMELOVÝ</t>
  </si>
  <si>
    <t>30kg/m2*8,0*42,9/1000=10,296 [A]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</si>
  <si>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</si>
  <si>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30</t>
  </si>
  <si>
    <t>7838H</t>
  </si>
  <si>
    <t>NÁTĚRY BETON KONSTR ANTIGRAFITI</t>
  </si>
  <si>
    <t>2*2,515*42,9+2*2*89,8=574,987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</si>
  <si>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</si>
  <si>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</si>
  <si>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31</t>
  </si>
  <si>
    <t>87415</t>
  </si>
  <si>
    <t>POTRUBÍ Z TRUB PLAST ODPAD DN DO 50MM</t>
  </si>
  <si>
    <t>potrubí DN40 vedené od čerpadla (z jímky) vyústěné do žlabu</t>
  </si>
  <si>
    <t>2*1,4m=2,800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</si>
  <si>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</si>
  <si>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32</t>
  </si>
  <si>
    <t>897524</t>
  </si>
  <si>
    <t>VPUSŤ ODVOD ŽLABŮ Z BETON DÍLCŮ SV. ŠÍŘKY DO 250MM</t>
  </si>
  <si>
    <t>pro napojení žlabu na kanalizaci</t>
  </si>
  <si>
    <t>položka zahrnuje dodávku a osazení předepsaného dílce včetně mříže  
nezahrnuje předepsané podkladní konstrukce</t>
  </si>
  <si>
    <t>33</t>
  </si>
  <si>
    <t>89911H</t>
  </si>
  <si>
    <t>OCELOVÝ POKLOP A15</t>
  </si>
  <si>
    <t>poklop jímky - ocelový, 1,0 x 1,0 m</t>
  </si>
  <si>
    <t>Položka zahrnuje dodávku a osazení předepsané mříže včetně rámu</t>
  </si>
  <si>
    <t>Ostatní konstrukce a práce</t>
  </si>
  <si>
    <t>34</t>
  </si>
  <si>
    <t>9112A1</t>
  </si>
  <si>
    <t>ZÁBRADLÍ MOSTNÍ S VODOR MADLY - DODÁVKA A MONTÁŽ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</si>
  <si>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</si>
  <si>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35</t>
  </si>
  <si>
    <t>91355</t>
  </si>
  <si>
    <t>EVIDENČNÍ ČÍSLO MOSTU</t>
  </si>
  <si>
    <t>TABULKA S LETOPOČTEM VÝSTAVBY</t>
  </si>
  <si>
    <t>položka zahrnuje štítek s evidenčním číslem mostu, sloupek dopravní značky včetně osazení a nutných zemních prací a zabetonování</t>
  </si>
  <si>
    <t>36</t>
  </si>
  <si>
    <t>93542</t>
  </si>
  <si>
    <t>ŽLABY Z DÍLCŮ Z POLYMERBETONU SVĚTLÉ ŠÍŘKY DO 150MM VČETNĚ MŘÍŽÍ</t>
  </si>
  <si>
    <t>10,9+28,2+72,7=111,800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</si>
  <si>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</si>
  <si>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37</t>
  </si>
  <si>
    <t>93650</t>
  </si>
  <si>
    <t>DROBNÉ DOPLŇK KONSTR KOVOVÉ</t>
  </si>
  <si>
    <t>kg</t>
  </si>
  <si>
    <t>MŘÍŽE</t>
  </si>
  <si>
    <t>6*250,0=1 500,000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</si>
  <si>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</si>
  <si>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38</t>
  </si>
  <si>
    <t>mřížky větracích otvorů ve výtahových šachtách - rozm. mřížek 250x250mm</t>
  </si>
  <si>
    <t>2*0,5=1,000 [A]</t>
  </si>
  <si>
    <t>39</t>
  </si>
  <si>
    <t>96616A</t>
  </si>
  <si>
    <t>BOURÁNÍ KONSTRUKCÍ ZE ŽELEZOBETONU - BEZ DOPRAVY</t>
  </si>
  <si>
    <t>8,2*50,4+2*9,9*2,5+4*36,8*0,4=521,660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</si>
  <si>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</si>
  <si>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40</t>
  </si>
  <si>
    <t>R9112C9</t>
  </si>
  <si>
    <t>SCHODIŠŤOVÁ MADLA</t>
  </si>
  <si>
    <t>nerezové provedení  
kompletní konstrukce</t>
  </si>
  <si>
    <t>2*2*24,8=99,200 [A]</t>
  </si>
  <si>
    <t>990</t>
  </si>
  <si>
    <t>Likvidace odpadů vč. dopravy</t>
  </si>
  <si>
    <t>41</t>
  </si>
  <si>
    <t>R015111</t>
  </si>
  <si>
    <t>90</t>
  </si>
  <si>
    <t>POPLATKY ZA LIKVIDACI ODPADŮ NEKONTAMINOVANÝCH - 17 05 04 VYTĚŽENÉ ZEMINY A HORNINY - I. TŘÍDA TĚŽITELNOSTI VČETNĚ DOPRAVY</t>
  </si>
  <si>
    <t>Evidenční položka</t>
  </si>
  <si>
    <t>dle pol.č. 13173A: 6625,8*1,9=12 589,020 [A]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</si>
  <si>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</si>
  <si>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42</t>
  </si>
  <si>
    <t>R015140</t>
  </si>
  <si>
    <t>POPLATKY ZA LIKVIDACI ODPADŮ NEKONTAMINOVANÝCH - 17 01 01 BETON Z DEMOLIC OBJEKTŮ, ZÁKLADŮ TV, KŮLY A SLOUPY VČETNĚ DOPRAVY</t>
  </si>
  <si>
    <t>dle pol.č. 96616A: 521,66*2,5=1 304,150 [A]</t>
  </si>
  <si>
    <t>23417A</t>
  </si>
  <si>
    <t>VÝPLŇ ZA OPĚRAMI A ZDMI ZE ZEMINY STABIL CEMENTEM</t>
  </si>
  <si>
    <t>m3</t>
  </si>
  <si>
    <t>ZD č.5 - 7.8.2023</t>
  </si>
  <si>
    <t>xxxxx</t>
  </si>
  <si>
    <t>nové opravy</t>
  </si>
  <si>
    <t>opravy v předešlých verzích</t>
  </si>
  <si>
    <t>2*10</t>
  </si>
  <si>
    <t>155+255+206+205=821</t>
  </si>
  <si>
    <t>821+38,4=859,4</t>
  </si>
  <si>
    <r>
      <t>tvrdá ochrana - svislá: 
tubus: 2*(4,15*42,89*</t>
    </r>
    <r>
      <rPr>
        <i/>
        <sz val="10"/>
        <color rgb="FFFF0000"/>
        <rFont val="Arial"/>
        <family val="2"/>
        <charset val="238"/>
      </rPr>
      <t>0,05</t>
    </r>
    <r>
      <rPr>
        <i/>
        <sz val="10"/>
        <rFont val="Arial"/>
        <family val="2"/>
        <charset val="238"/>
      </rPr>
      <t>)=</t>
    </r>
    <r>
      <rPr>
        <i/>
        <sz val="10"/>
        <color rgb="FFFF0000"/>
        <rFont val="Arial"/>
        <family val="2"/>
        <charset val="238"/>
      </rPr>
      <t>17,799</t>
    </r>
    <r>
      <rPr>
        <i/>
        <sz val="10"/>
        <rFont val="Arial"/>
        <family val="2"/>
        <charset val="238"/>
      </rPr>
      <t xml:space="preserve"> [A] 
krček, v.š. a schodiště: 2*((2*70,6 m2+2*3,85 m2+2*30,5 m2)*</t>
    </r>
    <r>
      <rPr>
        <i/>
        <sz val="10"/>
        <color rgb="FFFF0000"/>
        <rFont val="Arial"/>
        <family val="2"/>
        <charset val="238"/>
      </rPr>
      <t>0,05</t>
    </r>
    <r>
      <rPr>
        <i/>
        <sz val="10"/>
        <rFont val="Arial"/>
        <family val="2"/>
        <charset val="238"/>
      </rPr>
      <t>)=</t>
    </r>
    <r>
      <rPr>
        <i/>
        <sz val="10"/>
        <color rgb="FFFF0000"/>
        <rFont val="Arial"/>
        <family val="2"/>
        <charset val="238"/>
      </rPr>
      <t>20,990</t>
    </r>
    <r>
      <rPr>
        <i/>
        <sz val="10"/>
        <rFont val="Arial"/>
        <family val="2"/>
        <charset val="238"/>
      </rPr>
      <t xml:space="preserve"> [B] 
Celkem: A+B=</t>
    </r>
    <r>
      <rPr>
        <i/>
        <sz val="10"/>
        <color rgb="FFFF0000"/>
        <rFont val="Arial"/>
        <family val="2"/>
        <charset val="238"/>
      </rPr>
      <t>38,789</t>
    </r>
    <r>
      <rPr>
        <i/>
        <sz val="10"/>
        <rFont val="Arial"/>
        <family val="2"/>
        <charset val="238"/>
      </rPr>
      <t xml:space="preserve"> [C]</t>
    </r>
  </si>
  <si>
    <r>
      <t>tvrdá ochrana izolace - vodorovná 
tubus: 2*(8,12*42,9*</t>
    </r>
    <r>
      <rPr>
        <i/>
        <sz val="10"/>
        <color rgb="FFFF0000"/>
        <rFont val="Arial"/>
        <family val="2"/>
        <charset val="238"/>
      </rPr>
      <t>0,05</t>
    </r>
    <r>
      <rPr>
        <i/>
        <sz val="10"/>
        <rFont val="Arial"/>
        <family val="2"/>
        <charset val="238"/>
      </rPr>
      <t>)=</t>
    </r>
    <r>
      <rPr>
        <i/>
        <sz val="10"/>
        <color rgb="FFFF0000"/>
        <rFont val="Arial"/>
        <family val="2"/>
        <charset val="238"/>
      </rPr>
      <t>34,835</t>
    </r>
    <r>
      <rPr>
        <i/>
        <sz val="10"/>
        <rFont val="Arial"/>
        <family val="2"/>
        <charset val="238"/>
      </rPr>
      <t xml:space="preserve"> [A] 
krček a výtah.šachta: 2*((9,3*5,62)+(5,62*3,52)+(3,12*4,47)+(3,52*3,24))*</t>
    </r>
    <r>
      <rPr>
        <i/>
        <sz val="10"/>
        <color rgb="FFFF0000"/>
        <rFont val="Arial"/>
        <family val="2"/>
        <charset val="238"/>
      </rPr>
      <t>0,05</t>
    </r>
    <r>
      <rPr>
        <i/>
        <sz val="10"/>
        <rFont val="Arial"/>
        <family val="2"/>
        <charset val="238"/>
      </rPr>
      <t>=</t>
    </r>
    <r>
      <rPr>
        <i/>
        <sz val="10"/>
        <color rgb="FFFF0000"/>
        <rFont val="Arial"/>
        <family val="2"/>
        <charset val="238"/>
      </rPr>
      <t>9,74</t>
    </r>
    <r>
      <rPr>
        <i/>
        <sz val="10"/>
        <rFont val="Arial"/>
        <family val="2"/>
        <charset val="238"/>
      </rPr>
      <t xml:space="preserve"> [B] 
schodiště: 4*(13,5*3,52*</t>
    </r>
    <r>
      <rPr>
        <i/>
        <sz val="10"/>
        <color rgb="FFFF0000"/>
        <rFont val="Arial"/>
        <family val="2"/>
        <charset val="238"/>
      </rPr>
      <t>0,05</t>
    </r>
    <r>
      <rPr>
        <i/>
        <sz val="10"/>
        <rFont val="Arial"/>
        <family val="2"/>
        <charset val="238"/>
      </rPr>
      <t>)=</t>
    </r>
    <r>
      <rPr>
        <i/>
        <sz val="10"/>
        <color rgb="FFFF0000"/>
        <rFont val="Arial"/>
        <family val="2"/>
        <charset val="238"/>
      </rPr>
      <t xml:space="preserve">9,504 </t>
    </r>
    <r>
      <rPr>
        <i/>
        <sz val="10"/>
        <rFont val="Arial"/>
        <family val="2"/>
        <charset val="238"/>
      </rPr>
      <t>[C] 
Celkem: A+B+C=</t>
    </r>
    <r>
      <rPr>
        <i/>
        <sz val="10"/>
        <color rgb="FFFF0000"/>
        <rFont val="Arial"/>
        <family val="2"/>
        <charset val="238"/>
      </rPr>
      <t>54,079</t>
    </r>
    <r>
      <rPr>
        <i/>
        <sz val="10"/>
        <rFont val="Arial"/>
        <family val="2"/>
        <charset val="238"/>
      </rPr>
      <t xml:space="preserve"> [D]</t>
    </r>
  </si>
  <si>
    <t>ŠTĚTOVÉ STĚNY NASAZENÉ Z KOVOVÝCH DÍLCŮ DOČASNÉ (PLOCHA)</t>
  </si>
  <si>
    <t>0,6*16*4=38,400 [A]</t>
  </si>
  <si>
    <t>Technická specifikace: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</si>
  <si>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KOTVENÍ NA POVRCHU Z PŘEDPÍNACÍ VÝZTUŽE DL. DO 10M</t>
  </si>
  <si>
    <t>položka zahrnuje dodávku předepsané kotvy, případně její protikorozní úpravu, její osazení do vrtu, zainjektování a napnutí, případně opěrné desky
nezahrnuje vrty</t>
  </si>
  <si>
    <t>PŘÍPLATEK ZA DALŠÍ 1M KOTVENÍ NA POVRCHU Z PŘEDPÍNACÍ VÝZTUŽE</t>
  </si>
  <si>
    <t>106*5=530,000 [A]</t>
  </si>
  <si>
    <t>položka zahrnuje příplatek k ceně kotvy za další 1m přes 10m
zahrnuje dodávku 1m předepsané kotvy, případně její protikorozní úpravu, její osazení do vrtu, zainjektování a napnutí</t>
  </si>
  <si>
    <t>položka zahrnuje:
- dodávku zeminy stabilizované cementem a zásyp se zhutněním včetně mimostaveništní a vnitrostaveništní dopravy</t>
  </si>
  <si>
    <t>106 ks * 15,0 m = 1590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</si>
</sst>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3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  <font>
      <sz val="9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7" fillId="2" borderId="1" xfId="1" applyFont="1" applyFill="1" applyBorder="1"/>
    <xf numFmtId="0" fontId="7" fillId="0" borderId="0" xfId="0" applyFont="1"/>
    <xf numFmtId="0" fontId="8" fillId="0" borderId="0" xfId="0" applyFont="1"/>
    <xf numFmtId="0" fontId="7" fillId="0" borderId="3" xfId="1" applyFont="1" applyBorder="1" applyAlignment="1">
      <alignment horizontal="left" vertical="center" wrapText="1"/>
    </xf>
    <xf numFmtId="0" fontId="9" fillId="0" borderId="3" xfId="1" applyFont="1" applyBorder="1" applyAlignment="1">
      <alignment horizontal="left" vertical="center" wrapText="1"/>
    </xf>
    <xf numFmtId="164" fontId="7" fillId="0" borderId="3" xfId="1" applyNumberFormat="1" applyFont="1" applyFill="1" applyBorder="1" applyAlignment="1">
      <alignment horizontal="center"/>
    </xf>
    <xf numFmtId="0" fontId="10" fillId="0" borderId="3" xfId="1" applyFont="1" applyFill="1" applyBorder="1" applyAlignment="1">
      <alignment horizontal="right"/>
    </xf>
    <xf numFmtId="0" fontId="10" fillId="0" borderId="3" xfId="1" applyFont="1" applyFill="1" applyBorder="1"/>
    <xf numFmtId="0" fontId="10" fillId="0" borderId="3" xfId="1" applyFont="1" applyFill="1" applyBorder="1" applyAlignment="1">
      <alignment wrapText="1"/>
    </xf>
    <xf numFmtId="0" fontId="10" fillId="0" borderId="3" xfId="1" applyFont="1" applyFill="1" applyBorder="1" applyAlignment="1">
      <alignment horizontal="center"/>
    </xf>
    <xf numFmtId="164" fontId="10" fillId="0" borderId="3" xfId="1" applyNumberFormat="1" applyFont="1" applyFill="1" applyBorder="1" applyAlignment="1">
      <alignment horizontal="center"/>
    </xf>
    <xf numFmtId="4" fontId="10" fillId="0" borderId="3" xfId="1" applyNumberFormat="1" applyFont="1" applyFill="1" applyBorder="1" applyAlignment="1">
      <alignment horizontal="center"/>
    </xf>
    <xf numFmtId="0" fontId="11" fillId="0" borderId="3" xfId="1" applyFont="1" applyBorder="1" applyAlignment="1">
      <alignment horizontal="left" vertical="center" wrapText="1"/>
    </xf>
    <xf numFmtId="0" fontId="10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right"/>
    </xf>
    <xf numFmtId="0" fontId="7" fillId="0" borderId="3" xfId="1" applyFont="1" applyBorder="1" applyAlignment="1">
      <alignment wrapText="1"/>
    </xf>
    <xf numFmtId="0" fontId="7" fillId="0" borderId="3" xfId="1" applyFont="1" applyBorder="1" applyAlignment="1">
      <alignment horizontal="center"/>
    </xf>
    <xf numFmtId="164" fontId="7" fillId="0" borderId="3" xfId="1" applyNumberFormat="1" applyFont="1" applyBorder="1" applyAlignment="1">
      <alignment horizontal="center"/>
    </xf>
    <xf numFmtId="4" fontId="7" fillId="0" borderId="3" xfId="1" applyNumberFormat="1" applyFont="1" applyBorder="1" applyAlignment="1">
      <alignment horizontal="center"/>
    </xf>
    <xf numFmtId="0" fontId="7" fillId="0" borderId="3" xfId="1" applyFont="1" applyBorder="1"/>
    <xf numFmtId="0" fontId="7" fillId="0" borderId="3" xfId="1" applyFont="1" applyFill="1" applyBorder="1" applyAlignment="1">
      <alignment horizontal="right"/>
    </xf>
    <xf numFmtId="0" fontId="7" fillId="0" borderId="3" xfId="1" applyFont="1" applyFill="1" applyBorder="1"/>
    <xf numFmtId="0" fontId="7" fillId="0" borderId="3" xfId="1" applyFont="1" applyFill="1" applyBorder="1" applyAlignment="1">
      <alignment wrapText="1"/>
    </xf>
    <xf numFmtId="0" fontId="7" fillId="0" borderId="3" xfId="1" applyFont="1" applyFill="1" applyBorder="1" applyAlignment="1">
      <alignment horizontal="center"/>
    </xf>
    <xf numFmtId="4" fontId="7" fillId="0" borderId="3" xfId="1" applyNumberFormat="1" applyFont="1" applyFill="1" applyBorder="1" applyAlignment="1">
      <alignment horizontal="center"/>
    </xf>
    <xf numFmtId="0" fontId="7" fillId="0" borderId="0" xfId="0" applyFont="1" applyFill="1"/>
    <xf numFmtId="0" fontId="7" fillId="0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2" fillId="0" borderId="0" xfId="0" applyFont="1" applyFill="1"/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3">
    <pageSetUpPr fitToPage="1"/>
  </sheetPr>
  <dimension ref="A1:R200"/>
  <sheetViews>
    <sheetView tabSelected="1" topLeftCell="B1" workbookViewId="0">
      <pane ySplit="8" topLeftCell="A174" activePane="bottomLeft" state="frozen"/>
      <selection pane="bottomLeft" activeCell="G214" sqref="G21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4" t="s">
        <v>263</v>
      </c>
      <c r="I2" s="3"/>
      <c r="O2">
        <f>0+O9+O26+O71+O88+O109+O134+O147+O176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0" t="s">
        <v>6</v>
      </c>
      <c r="D3" s="31"/>
      <c r="E3" s="5" t="s">
        <v>7</v>
      </c>
      <c r="F3" s="1"/>
      <c r="G3" s="6"/>
      <c r="H3" s="7" t="s">
        <v>8</v>
      </c>
      <c r="I3" s="8">
        <f>0+I9+I26+I71+I88+I109+I134+I147+I176</f>
        <v>0</v>
      </c>
      <c r="K3" s="35" t="s">
        <v>264</v>
      </c>
      <c r="L3" s="35" t="s">
        <v>265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0" t="s">
        <v>13</v>
      </c>
      <c r="D4" s="31"/>
      <c r="E4" s="5" t="s">
        <v>14</v>
      </c>
      <c r="F4" s="1"/>
      <c r="G4" s="1"/>
      <c r="H4" s="9"/>
      <c r="I4" s="9"/>
      <c r="K4" s="36" t="s">
        <v>264</v>
      </c>
      <c r="L4" s="36" t="s">
        <v>266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10" t="s">
        <v>17</v>
      </c>
      <c r="C5" s="32" t="s">
        <v>8</v>
      </c>
      <c r="D5" s="33"/>
      <c r="E5" s="11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29" t="s">
        <v>20</v>
      </c>
      <c r="B6" s="29" t="s">
        <v>21</v>
      </c>
      <c r="C6" s="29" t="s">
        <v>22</v>
      </c>
      <c r="D6" s="29" t="s">
        <v>23</v>
      </c>
      <c r="E6" s="29" t="s">
        <v>24</v>
      </c>
      <c r="F6" s="29" t="s">
        <v>25</v>
      </c>
      <c r="G6" s="29" t="s">
        <v>26</v>
      </c>
      <c r="H6" s="29" t="s">
        <v>27</v>
      </c>
      <c r="I6" s="29"/>
    </row>
    <row r="7" spans="1:18" ht="12.75" customHeight="1" x14ac:dyDescent="0.2">
      <c r="A7" s="29"/>
      <c r="B7" s="29"/>
      <c r="C7" s="29"/>
      <c r="D7" s="29"/>
      <c r="E7" s="29"/>
      <c r="F7" s="29"/>
      <c r="G7" s="29"/>
      <c r="H7" s="12" t="s">
        <v>28</v>
      </c>
      <c r="I7" s="12" t="s">
        <v>29</v>
      </c>
    </row>
    <row r="8" spans="1:18" ht="12.75" customHeight="1" x14ac:dyDescent="0.2">
      <c r="A8" s="12" t="s">
        <v>30</v>
      </c>
      <c r="B8" s="12" t="s">
        <v>31</v>
      </c>
      <c r="C8" s="12" t="s">
        <v>10</v>
      </c>
      <c r="D8" s="12" t="s">
        <v>2</v>
      </c>
      <c r="E8" s="12" t="s">
        <v>32</v>
      </c>
      <c r="F8" s="12" t="s">
        <v>33</v>
      </c>
      <c r="G8" s="12" t="s">
        <v>34</v>
      </c>
      <c r="H8" s="12" t="s">
        <v>35</v>
      </c>
      <c r="I8" s="12" t="s">
        <v>36</v>
      </c>
    </row>
    <row r="9" spans="1:18" ht="12.75" customHeight="1" x14ac:dyDescent="0.2">
      <c r="A9" s="13" t="s">
        <v>37</v>
      </c>
      <c r="B9" s="13"/>
      <c r="C9" s="14" t="s">
        <v>31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17" t="s">
        <v>39</v>
      </c>
      <c r="B10" s="18" t="s">
        <v>31</v>
      </c>
      <c r="C10" s="18" t="s">
        <v>40</v>
      </c>
      <c r="D10" s="17" t="s">
        <v>41</v>
      </c>
      <c r="E10" s="19" t="s">
        <v>42</v>
      </c>
      <c r="F10" s="20" t="s">
        <v>43</v>
      </c>
      <c r="G10" s="21">
        <v>180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3" t="s">
        <v>44</v>
      </c>
      <c r="E11" s="24" t="s">
        <v>45</v>
      </c>
    </row>
    <row r="12" spans="1:18" x14ac:dyDescent="0.2">
      <c r="A12" s="25" t="s">
        <v>46</v>
      </c>
      <c r="E12" s="26" t="s">
        <v>47</v>
      </c>
    </row>
    <row r="13" spans="1:18" ht="38.25" x14ac:dyDescent="0.2">
      <c r="A13" t="s">
        <v>48</v>
      </c>
      <c r="E13" s="24" t="s">
        <v>49</v>
      </c>
    </row>
    <row r="14" spans="1:18" x14ac:dyDescent="0.2">
      <c r="A14" s="17" t="s">
        <v>39</v>
      </c>
      <c r="B14" s="18" t="s">
        <v>10</v>
      </c>
      <c r="C14" s="18" t="s">
        <v>50</v>
      </c>
      <c r="D14" s="17" t="s">
        <v>41</v>
      </c>
      <c r="E14" s="19" t="s">
        <v>51</v>
      </c>
      <c r="F14" s="20" t="s">
        <v>52</v>
      </c>
      <c r="G14" s="21">
        <v>6625.8</v>
      </c>
      <c r="H14" s="22">
        <v>0</v>
      </c>
      <c r="I14" s="22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3" t="s">
        <v>44</v>
      </c>
      <c r="E15" s="24" t="s">
        <v>53</v>
      </c>
    </row>
    <row r="16" spans="1:18" ht="38.25" x14ac:dyDescent="0.2">
      <c r="A16" s="25" t="s">
        <v>46</v>
      </c>
      <c r="E16" s="26" t="s">
        <v>54</v>
      </c>
    </row>
    <row r="17" spans="1:18" ht="318.75" x14ac:dyDescent="0.2">
      <c r="A17" t="s">
        <v>48</v>
      </c>
      <c r="E17" s="24" t="s">
        <v>55</v>
      </c>
    </row>
    <row r="18" spans="1:18" x14ac:dyDescent="0.2">
      <c r="A18" s="17" t="s">
        <v>39</v>
      </c>
      <c r="B18" s="18" t="s">
        <v>2</v>
      </c>
      <c r="C18" s="18" t="s">
        <v>56</v>
      </c>
      <c r="D18" s="17" t="s">
        <v>41</v>
      </c>
      <c r="E18" s="19" t="s">
        <v>57</v>
      </c>
      <c r="F18" s="20" t="s">
        <v>52</v>
      </c>
      <c r="G18" s="21">
        <v>6625.8</v>
      </c>
      <c r="H18" s="22">
        <v>0</v>
      </c>
      <c r="I18" s="22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3" t="s">
        <v>44</v>
      </c>
      <c r="E19" s="24" t="s">
        <v>41</v>
      </c>
    </row>
    <row r="20" spans="1:18" x14ac:dyDescent="0.2">
      <c r="A20" s="25" t="s">
        <v>46</v>
      </c>
      <c r="E20" s="26" t="s">
        <v>58</v>
      </c>
    </row>
    <row r="21" spans="1:18" ht="191.25" x14ac:dyDescent="0.2">
      <c r="A21" t="s">
        <v>48</v>
      </c>
      <c r="E21" s="24" t="s">
        <v>59</v>
      </c>
    </row>
    <row r="22" spans="1:18" x14ac:dyDescent="0.2">
      <c r="A22" s="17" t="s">
        <v>39</v>
      </c>
      <c r="B22" s="18" t="s">
        <v>32</v>
      </c>
      <c r="C22" s="18" t="s">
        <v>60</v>
      </c>
      <c r="D22" s="17" t="s">
        <v>41</v>
      </c>
      <c r="E22" s="19" t="s">
        <v>61</v>
      </c>
      <c r="F22" s="20" t="s">
        <v>52</v>
      </c>
      <c r="G22" s="21">
        <v>989</v>
      </c>
      <c r="H22" s="22">
        <v>0</v>
      </c>
      <c r="I22" s="22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3" t="s">
        <v>44</v>
      </c>
      <c r="E23" s="24" t="s">
        <v>41</v>
      </c>
    </row>
    <row r="24" spans="1:18" x14ac:dyDescent="0.2">
      <c r="A24" s="25" t="s">
        <v>46</v>
      </c>
      <c r="E24" s="26" t="s">
        <v>62</v>
      </c>
    </row>
    <row r="25" spans="1:18" ht="293.25" x14ac:dyDescent="0.2">
      <c r="A25" t="s">
        <v>48</v>
      </c>
      <c r="E25" s="24" t="s">
        <v>63</v>
      </c>
    </row>
    <row r="26" spans="1:18" ht="12.75" customHeight="1" x14ac:dyDescent="0.2">
      <c r="A26" s="3" t="s">
        <v>37</v>
      </c>
      <c r="B26" s="3"/>
      <c r="C26" s="27" t="s">
        <v>10</v>
      </c>
      <c r="D26" s="3"/>
      <c r="E26" s="15" t="s">
        <v>64</v>
      </c>
      <c r="F26" s="3"/>
      <c r="G26" s="3"/>
      <c r="H26" s="3"/>
      <c r="I26" s="28">
        <f>0+Q26</f>
        <v>0</v>
      </c>
      <c r="O26">
        <f>0+R26</f>
        <v>0</v>
      </c>
      <c r="Q26">
        <f>0+I27+I31+I35+I39+I43+I47+I51+I55+I59+I63+I67</f>
        <v>0</v>
      </c>
      <c r="R26">
        <f>0+O27+O31+O35+O39+O43+O47+O51+O55+O59+O63+O67</f>
        <v>0</v>
      </c>
    </row>
    <row r="27" spans="1:18" x14ac:dyDescent="0.2">
      <c r="A27" s="17" t="s">
        <v>39</v>
      </c>
      <c r="B27" s="18" t="s">
        <v>33</v>
      </c>
      <c r="C27" s="18" t="s">
        <v>65</v>
      </c>
      <c r="D27" s="17" t="s">
        <v>41</v>
      </c>
      <c r="E27" s="19" t="s">
        <v>66</v>
      </c>
      <c r="F27" s="20" t="s">
        <v>67</v>
      </c>
      <c r="G27" s="39">
        <v>821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3" t="s">
        <v>44</v>
      </c>
      <c r="E28" s="24" t="s">
        <v>41</v>
      </c>
    </row>
    <row r="29" spans="1:18" x14ac:dyDescent="0.2">
      <c r="A29" s="25" t="s">
        <v>46</v>
      </c>
      <c r="E29" s="38" t="s">
        <v>268</v>
      </c>
    </row>
    <row r="30" spans="1:18" ht="357" x14ac:dyDescent="0.2">
      <c r="A30" t="s">
        <v>48</v>
      </c>
      <c r="E30" s="24" t="s">
        <v>68</v>
      </c>
    </row>
    <row r="31" spans="1:18" x14ac:dyDescent="0.2">
      <c r="A31" s="17" t="s">
        <v>39</v>
      </c>
      <c r="B31" s="18" t="s">
        <v>34</v>
      </c>
      <c r="C31" s="18" t="s">
        <v>69</v>
      </c>
      <c r="D31" s="17" t="s">
        <v>41</v>
      </c>
      <c r="E31" s="19" t="s">
        <v>70</v>
      </c>
      <c r="F31" s="20" t="s">
        <v>67</v>
      </c>
      <c r="G31" s="39">
        <v>859.4</v>
      </c>
      <c r="H31" s="22">
        <v>0</v>
      </c>
      <c r="I31" s="22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3" t="s">
        <v>44</v>
      </c>
      <c r="E32" s="24" t="s">
        <v>41</v>
      </c>
    </row>
    <row r="33" spans="1:16" x14ac:dyDescent="0.2">
      <c r="A33" s="25" t="s">
        <v>46</v>
      </c>
      <c r="E33" s="38" t="s">
        <v>269</v>
      </c>
    </row>
    <row r="34" spans="1:16" x14ac:dyDescent="0.2">
      <c r="A34" t="s">
        <v>48</v>
      </c>
      <c r="E34" s="24" t="s">
        <v>71</v>
      </c>
    </row>
    <row r="35" spans="1:16" x14ac:dyDescent="0.2">
      <c r="A35" s="17" t="s">
        <v>39</v>
      </c>
      <c r="B35" s="18" t="s">
        <v>72</v>
      </c>
      <c r="C35" s="18" t="s">
        <v>73</v>
      </c>
      <c r="D35" s="17" t="s">
        <v>41</v>
      </c>
      <c r="E35" s="19" t="s">
        <v>74</v>
      </c>
      <c r="F35" s="20" t="s">
        <v>75</v>
      </c>
      <c r="G35" s="39">
        <v>1590</v>
      </c>
      <c r="H35" s="22">
        <v>0</v>
      </c>
      <c r="I35" s="22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3" t="s">
        <v>44</v>
      </c>
      <c r="E36" s="24" t="s">
        <v>41</v>
      </c>
    </row>
    <row r="37" spans="1:16" x14ac:dyDescent="0.2">
      <c r="A37" s="25" t="s">
        <v>46</v>
      </c>
      <c r="E37" s="38" t="s">
        <v>281</v>
      </c>
    </row>
    <row r="38" spans="1:16" ht="63.75" x14ac:dyDescent="0.2">
      <c r="A38" t="s">
        <v>48</v>
      </c>
      <c r="E38" s="24" t="s">
        <v>76</v>
      </c>
    </row>
    <row r="39" spans="1:16" x14ac:dyDescent="0.2">
      <c r="A39" s="17" t="s">
        <v>39</v>
      </c>
      <c r="B39" s="18" t="s">
        <v>77</v>
      </c>
      <c r="C39" s="18" t="s">
        <v>78</v>
      </c>
      <c r="D39" s="17" t="s">
        <v>41</v>
      </c>
      <c r="E39" s="19" t="s">
        <v>79</v>
      </c>
      <c r="F39" s="20" t="s">
        <v>52</v>
      </c>
      <c r="G39" s="21">
        <v>96.08</v>
      </c>
      <c r="H39" s="22">
        <v>0</v>
      </c>
      <c r="I39" s="22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3" t="s">
        <v>44</v>
      </c>
      <c r="E40" s="24" t="s">
        <v>80</v>
      </c>
    </row>
    <row r="41" spans="1:16" x14ac:dyDescent="0.2">
      <c r="A41" s="25" t="s">
        <v>46</v>
      </c>
      <c r="E41" s="26" t="s">
        <v>81</v>
      </c>
    </row>
    <row r="42" spans="1:16" ht="369.75" x14ac:dyDescent="0.2">
      <c r="A42" t="s">
        <v>48</v>
      </c>
      <c r="E42" s="24" t="s">
        <v>82</v>
      </c>
    </row>
    <row r="43" spans="1:16" x14ac:dyDescent="0.2">
      <c r="A43" s="17" t="s">
        <v>39</v>
      </c>
      <c r="B43" s="18" t="s">
        <v>35</v>
      </c>
      <c r="C43" s="18" t="s">
        <v>83</v>
      </c>
      <c r="D43" s="17" t="s">
        <v>41</v>
      </c>
      <c r="E43" s="19" t="s">
        <v>84</v>
      </c>
      <c r="F43" s="20" t="s">
        <v>85</v>
      </c>
      <c r="G43" s="21">
        <v>10.39</v>
      </c>
      <c r="H43" s="22">
        <v>0</v>
      </c>
      <c r="I43" s="22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3" t="s">
        <v>44</v>
      </c>
      <c r="E44" s="24" t="s">
        <v>41</v>
      </c>
    </row>
    <row r="45" spans="1:16" x14ac:dyDescent="0.2">
      <c r="A45" s="25" t="s">
        <v>46</v>
      </c>
      <c r="E45" s="26" t="s">
        <v>86</v>
      </c>
    </row>
    <row r="46" spans="1:16" ht="267.75" x14ac:dyDescent="0.2">
      <c r="A46" t="s">
        <v>48</v>
      </c>
      <c r="E46" s="24" t="s">
        <v>87</v>
      </c>
    </row>
    <row r="47" spans="1:16" x14ac:dyDescent="0.2">
      <c r="A47" s="17" t="s">
        <v>39</v>
      </c>
      <c r="B47" s="18" t="s">
        <v>36</v>
      </c>
      <c r="C47" s="18" t="s">
        <v>88</v>
      </c>
      <c r="D47" s="17" t="s">
        <v>41</v>
      </c>
      <c r="E47" s="19" t="s">
        <v>89</v>
      </c>
      <c r="F47" s="20" t="s">
        <v>85</v>
      </c>
      <c r="G47" s="21">
        <v>8.1590000000000007</v>
      </c>
      <c r="H47" s="22">
        <v>0</v>
      </c>
      <c r="I47" s="22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3" t="s">
        <v>44</v>
      </c>
      <c r="E48" s="24" t="s">
        <v>90</v>
      </c>
    </row>
    <row r="49" spans="1:16" x14ac:dyDescent="0.2">
      <c r="A49" s="25" t="s">
        <v>46</v>
      </c>
      <c r="E49" s="26" t="s">
        <v>91</v>
      </c>
    </row>
    <row r="50" spans="1:16" ht="267.75" x14ac:dyDescent="0.2">
      <c r="A50" t="s">
        <v>48</v>
      </c>
      <c r="E50" s="24" t="s">
        <v>87</v>
      </c>
    </row>
    <row r="51" spans="1:16" x14ac:dyDescent="0.2">
      <c r="A51" s="17" t="s">
        <v>39</v>
      </c>
      <c r="B51" s="18" t="s">
        <v>92</v>
      </c>
      <c r="C51" s="18" t="s">
        <v>93</v>
      </c>
      <c r="D51" s="17" t="s">
        <v>41</v>
      </c>
      <c r="E51" s="19" t="s">
        <v>94</v>
      </c>
      <c r="F51" s="20" t="s">
        <v>95</v>
      </c>
      <c r="G51" s="39">
        <v>20</v>
      </c>
      <c r="H51" s="22">
        <v>0</v>
      </c>
      <c r="I51" s="22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23" t="s">
        <v>44</v>
      </c>
      <c r="E52" s="37" t="s">
        <v>267</v>
      </c>
    </row>
    <row r="53" spans="1:16" x14ac:dyDescent="0.2">
      <c r="A53" s="25" t="s">
        <v>46</v>
      </c>
      <c r="E53" s="26" t="s">
        <v>41</v>
      </c>
    </row>
    <row r="54" spans="1:16" ht="38.25" x14ac:dyDescent="0.2">
      <c r="A54" t="s">
        <v>48</v>
      </c>
      <c r="E54" s="24" t="s">
        <v>96</v>
      </c>
    </row>
    <row r="55" spans="1:16" x14ac:dyDescent="0.2">
      <c r="A55" s="17" t="s">
        <v>39</v>
      </c>
      <c r="B55" s="40" t="s">
        <v>97</v>
      </c>
      <c r="C55" s="40" t="s">
        <v>98</v>
      </c>
      <c r="D55" s="41" t="s">
        <v>41</v>
      </c>
      <c r="E55" s="42" t="s">
        <v>99</v>
      </c>
      <c r="F55" s="43" t="s">
        <v>75</v>
      </c>
      <c r="G55" s="44">
        <v>74</v>
      </c>
      <c r="H55" s="45">
        <v>0</v>
      </c>
      <c r="I55" s="45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23" t="s">
        <v>44</v>
      </c>
      <c r="E56" s="24" t="s">
        <v>41</v>
      </c>
    </row>
    <row r="57" spans="1:16" x14ac:dyDescent="0.2">
      <c r="A57" s="25" t="s">
        <v>46</v>
      </c>
      <c r="E57" s="46" t="s">
        <v>100</v>
      </c>
    </row>
    <row r="58" spans="1:16" ht="38.25" x14ac:dyDescent="0.2">
      <c r="A58" t="s">
        <v>48</v>
      </c>
      <c r="E58" s="47" t="s">
        <v>101</v>
      </c>
    </row>
    <row r="59" spans="1:16" x14ac:dyDescent="0.2">
      <c r="A59" s="17" t="s">
        <v>39</v>
      </c>
      <c r="B59" s="18" t="s">
        <v>102</v>
      </c>
      <c r="C59" s="18" t="s">
        <v>103</v>
      </c>
      <c r="D59" s="17" t="s">
        <v>41</v>
      </c>
      <c r="E59" s="19" t="s">
        <v>104</v>
      </c>
      <c r="F59" s="20" t="s">
        <v>52</v>
      </c>
      <c r="G59" s="39">
        <v>38.789000000000001</v>
      </c>
      <c r="H59" s="22">
        <v>0</v>
      </c>
      <c r="I59" s="22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23" t="s">
        <v>44</v>
      </c>
      <c r="E60" s="24" t="s">
        <v>105</v>
      </c>
    </row>
    <row r="61" spans="1:16" ht="51" x14ac:dyDescent="0.2">
      <c r="A61" s="25" t="s">
        <v>46</v>
      </c>
      <c r="E61" s="26" t="s">
        <v>270</v>
      </c>
    </row>
    <row r="62" spans="1:16" ht="369.75" x14ac:dyDescent="0.2">
      <c r="A62" t="s">
        <v>48</v>
      </c>
      <c r="E62" s="24" t="s">
        <v>82</v>
      </c>
    </row>
    <row r="63" spans="1:16" x14ac:dyDescent="0.2">
      <c r="A63" s="17" t="s">
        <v>39</v>
      </c>
      <c r="B63" s="18" t="s">
        <v>106</v>
      </c>
      <c r="C63" s="18" t="s">
        <v>107</v>
      </c>
      <c r="D63" s="17" t="s">
        <v>41</v>
      </c>
      <c r="E63" s="19" t="s">
        <v>108</v>
      </c>
      <c r="F63" s="20" t="s">
        <v>85</v>
      </c>
      <c r="G63" s="21">
        <v>6.742</v>
      </c>
      <c r="H63" s="22">
        <v>0</v>
      </c>
      <c r="I63" s="22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23" t="s">
        <v>44</v>
      </c>
      <c r="E64" s="24" t="s">
        <v>105</v>
      </c>
    </row>
    <row r="65" spans="1:18" ht="51" x14ac:dyDescent="0.2">
      <c r="A65" s="25" t="s">
        <v>46</v>
      </c>
      <c r="E65" s="26" t="s">
        <v>109</v>
      </c>
    </row>
    <row r="66" spans="1:18" ht="280.5" x14ac:dyDescent="0.2">
      <c r="A66" t="s">
        <v>48</v>
      </c>
      <c r="E66" s="24" t="s">
        <v>110</v>
      </c>
    </row>
    <row r="67" spans="1:18" x14ac:dyDescent="0.2">
      <c r="A67" s="17" t="s">
        <v>39</v>
      </c>
      <c r="B67" s="18" t="s">
        <v>111</v>
      </c>
      <c r="C67" s="18" t="s">
        <v>112</v>
      </c>
      <c r="D67" s="17" t="s">
        <v>41</v>
      </c>
      <c r="E67" s="19" t="s">
        <v>113</v>
      </c>
      <c r="F67" s="20" t="s">
        <v>52</v>
      </c>
      <c r="G67" s="21">
        <v>181.828</v>
      </c>
      <c r="H67" s="22">
        <v>0</v>
      </c>
      <c r="I67" s="22">
        <f>ROUND(ROUND(H67,2)*ROUND(G67,3),2)</f>
        <v>0</v>
      </c>
      <c r="O67">
        <f>(I67*21)/100</f>
        <v>0</v>
      </c>
      <c r="P67" t="s">
        <v>10</v>
      </c>
    </row>
    <row r="68" spans="1:18" x14ac:dyDescent="0.2">
      <c r="A68" s="23" t="s">
        <v>44</v>
      </c>
      <c r="E68" s="24" t="s">
        <v>41</v>
      </c>
    </row>
    <row r="69" spans="1:18" ht="63.75" x14ac:dyDescent="0.2">
      <c r="A69" s="25" t="s">
        <v>46</v>
      </c>
      <c r="E69" s="26" t="s">
        <v>114</v>
      </c>
    </row>
    <row r="70" spans="1:18" ht="369.75" x14ac:dyDescent="0.2">
      <c r="A70" t="s">
        <v>48</v>
      </c>
      <c r="E70" s="24" t="s">
        <v>82</v>
      </c>
    </row>
    <row r="71" spans="1:18" ht="12.75" customHeight="1" x14ac:dyDescent="0.2">
      <c r="A71" s="3" t="s">
        <v>37</v>
      </c>
      <c r="B71" s="3"/>
      <c r="C71" s="27" t="s">
        <v>2</v>
      </c>
      <c r="D71" s="3"/>
      <c r="E71" s="15" t="s">
        <v>115</v>
      </c>
      <c r="F71" s="3"/>
      <c r="G71" s="3"/>
      <c r="H71" s="3"/>
      <c r="I71" s="28">
        <f>0+Q71</f>
        <v>0</v>
      </c>
      <c r="O71">
        <f>0+R71</f>
        <v>0</v>
      </c>
      <c r="Q71">
        <f>0+I72+I76+I80+I84</f>
        <v>0</v>
      </c>
      <c r="R71">
        <f>0+O72+O76+O80+O84</f>
        <v>0</v>
      </c>
    </row>
    <row r="72" spans="1:18" x14ac:dyDescent="0.2">
      <c r="A72" s="17" t="s">
        <v>39</v>
      </c>
      <c r="B72" s="18" t="s">
        <v>116</v>
      </c>
      <c r="C72" s="18" t="s">
        <v>117</v>
      </c>
      <c r="D72" s="17" t="s">
        <v>41</v>
      </c>
      <c r="E72" s="19" t="s">
        <v>118</v>
      </c>
      <c r="F72" s="20" t="s">
        <v>52</v>
      </c>
      <c r="G72" s="21">
        <v>1.4119999999999999</v>
      </c>
      <c r="H72" s="22">
        <v>0</v>
      </c>
      <c r="I72" s="22">
        <f>ROUND(ROUND(H72,2)*ROUND(G72,3),2)</f>
        <v>0</v>
      </c>
      <c r="O72">
        <f>(I72*21)/100</f>
        <v>0</v>
      </c>
      <c r="P72" t="s">
        <v>10</v>
      </c>
    </row>
    <row r="73" spans="1:18" x14ac:dyDescent="0.2">
      <c r="A73" s="23" t="s">
        <v>44</v>
      </c>
      <c r="E73" s="24" t="s">
        <v>119</v>
      </c>
    </row>
    <row r="74" spans="1:18" x14ac:dyDescent="0.2">
      <c r="A74" s="25" t="s">
        <v>46</v>
      </c>
      <c r="E74" s="26" t="s">
        <v>120</v>
      </c>
    </row>
    <row r="75" spans="1:18" ht="408" x14ac:dyDescent="0.2">
      <c r="A75" t="s">
        <v>48</v>
      </c>
      <c r="E75" s="24" t="s">
        <v>121</v>
      </c>
    </row>
    <row r="76" spans="1:18" x14ac:dyDescent="0.2">
      <c r="A76" s="17" t="s">
        <v>39</v>
      </c>
      <c r="B76" s="18" t="s">
        <v>122</v>
      </c>
      <c r="C76" s="18" t="s">
        <v>123</v>
      </c>
      <c r="D76" s="17" t="s">
        <v>41</v>
      </c>
      <c r="E76" s="19" t="s">
        <v>124</v>
      </c>
      <c r="F76" s="20" t="s">
        <v>85</v>
      </c>
      <c r="G76" s="21">
        <v>0.106</v>
      </c>
      <c r="H76" s="22">
        <v>0</v>
      </c>
      <c r="I76" s="22">
        <f>ROUND(ROUND(H76,2)*ROUND(G76,3),2)</f>
        <v>0</v>
      </c>
      <c r="O76">
        <f>(I76*21)/100</f>
        <v>0</v>
      </c>
      <c r="P76" t="s">
        <v>10</v>
      </c>
    </row>
    <row r="77" spans="1:18" x14ac:dyDescent="0.2">
      <c r="A77" s="23" t="s">
        <v>44</v>
      </c>
      <c r="E77" s="24" t="s">
        <v>125</v>
      </c>
    </row>
    <row r="78" spans="1:18" x14ac:dyDescent="0.2">
      <c r="A78" s="25" t="s">
        <v>46</v>
      </c>
      <c r="E78" s="26" t="s">
        <v>126</v>
      </c>
    </row>
    <row r="79" spans="1:18" ht="242.25" x14ac:dyDescent="0.2">
      <c r="A79" t="s">
        <v>48</v>
      </c>
      <c r="E79" s="24" t="s">
        <v>127</v>
      </c>
    </row>
    <row r="80" spans="1:18" x14ac:dyDescent="0.2">
      <c r="A80" s="17" t="s">
        <v>39</v>
      </c>
      <c r="B80" s="18" t="s">
        <v>128</v>
      </c>
      <c r="C80" s="18" t="s">
        <v>129</v>
      </c>
      <c r="D80" s="17" t="s">
        <v>41</v>
      </c>
      <c r="E80" s="19" t="s">
        <v>130</v>
      </c>
      <c r="F80" s="20" t="s">
        <v>52</v>
      </c>
      <c r="G80" s="21">
        <v>874.495</v>
      </c>
      <c r="H80" s="22">
        <v>0</v>
      </c>
      <c r="I80" s="22">
        <f>ROUND(ROUND(H80,2)*ROUND(G80,3),2)</f>
        <v>0</v>
      </c>
      <c r="O80">
        <f>(I80*21)/100</f>
        <v>0</v>
      </c>
      <c r="P80" t="s">
        <v>10</v>
      </c>
    </row>
    <row r="81" spans="1:18" x14ac:dyDescent="0.2">
      <c r="A81" s="23" t="s">
        <v>44</v>
      </c>
      <c r="E81" s="24" t="s">
        <v>131</v>
      </c>
    </row>
    <row r="82" spans="1:18" ht="165.75" x14ac:dyDescent="0.2">
      <c r="A82" s="25" t="s">
        <v>46</v>
      </c>
      <c r="E82" s="26" t="s">
        <v>132</v>
      </c>
    </row>
    <row r="83" spans="1:18" ht="395.25" x14ac:dyDescent="0.2">
      <c r="A83" t="s">
        <v>48</v>
      </c>
      <c r="E83" s="24" t="s">
        <v>133</v>
      </c>
    </row>
    <row r="84" spans="1:18" x14ac:dyDescent="0.2">
      <c r="A84" s="17" t="s">
        <v>39</v>
      </c>
      <c r="B84" s="18" t="s">
        <v>134</v>
      </c>
      <c r="C84" s="18" t="s">
        <v>135</v>
      </c>
      <c r="D84" s="17" t="s">
        <v>41</v>
      </c>
      <c r="E84" s="19" t="s">
        <v>136</v>
      </c>
      <c r="F84" s="20" t="s">
        <v>85</v>
      </c>
      <c r="G84" s="21">
        <v>130.66</v>
      </c>
      <c r="H84" s="22">
        <v>0</v>
      </c>
      <c r="I84" s="22">
        <f>ROUND(ROUND(H84,2)*ROUND(G84,3),2)</f>
        <v>0</v>
      </c>
      <c r="O84">
        <f>(I84*21)/100</f>
        <v>0</v>
      </c>
      <c r="P84" t="s">
        <v>10</v>
      </c>
    </row>
    <row r="85" spans="1:18" x14ac:dyDescent="0.2">
      <c r="A85" s="23" t="s">
        <v>44</v>
      </c>
      <c r="E85" s="24" t="s">
        <v>41</v>
      </c>
    </row>
    <row r="86" spans="1:18" x14ac:dyDescent="0.2">
      <c r="A86" s="25" t="s">
        <v>46</v>
      </c>
      <c r="E86" s="26" t="s">
        <v>137</v>
      </c>
    </row>
    <row r="87" spans="1:18" ht="280.5" x14ac:dyDescent="0.2">
      <c r="A87" t="s">
        <v>48</v>
      </c>
      <c r="E87" s="24" t="s">
        <v>138</v>
      </c>
    </row>
    <row r="88" spans="1:18" ht="12.75" customHeight="1" x14ac:dyDescent="0.2">
      <c r="A88" s="3" t="s">
        <v>37</v>
      </c>
      <c r="B88" s="3"/>
      <c r="C88" s="27" t="s">
        <v>32</v>
      </c>
      <c r="D88" s="3"/>
      <c r="E88" s="15" t="s">
        <v>139</v>
      </c>
      <c r="F88" s="3"/>
      <c r="G88" s="3"/>
      <c r="H88" s="3"/>
      <c r="I88" s="28">
        <f>0+Q88</f>
        <v>0</v>
      </c>
      <c r="O88">
        <f>0+R88</f>
        <v>0</v>
      </c>
      <c r="Q88">
        <f>0+I89+I93+I97+I101+I105</f>
        <v>0</v>
      </c>
      <c r="R88">
        <f>0+O89+O93+O97+O101+O105</f>
        <v>0</v>
      </c>
    </row>
    <row r="89" spans="1:18" x14ac:dyDescent="0.2">
      <c r="A89" s="17" t="s">
        <v>39</v>
      </c>
      <c r="B89" s="18" t="s">
        <v>140</v>
      </c>
      <c r="C89" s="18" t="s">
        <v>141</v>
      </c>
      <c r="D89" s="17" t="s">
        <v>41</v>
      </c>
      <c r="E89" s="19" t="s">
        <v>142</v>
      </c>
      <c r="F89" s="20" t="s">
        <v>52</v>
      </c>
      <c r="G89" s="21">
        <v>85.91</v>
      </c>
      <c r="H89" s="22">
        <v>0</v>
      </c>
      <c r="I89" s="22">
        <f>ROUND(ROUND(H89,2)*ROUND(G89,3),2)</f>
        <v>0</v>
      </c>
      <c r="O89">
        <f>(I89*21)/100</f>
        <v>0</v>
      </c>
      <c r="P89" t="s">
        <v>10</v>
      </c>
    </row>
    <row r="90" spans="1:18" x14ac:dyDescent="0.2">
      <c r="A90" s="23" t="s">
        <v>44</v>
      </c>
      <c r="E90" s="24" t="s">
        <v>143</v>
      </c>
    </row>
    <row r="91" spans="1:18" x14ac:dyDescent="0.2">
      <c r="A91" s="25" t="s">
        <v>46</v>
      </c>
      <c r="E91" s="26" t="s">
        <v>144</v>
      </c>
    </row>
    <row r="92" spans="1:18" ht="369.75" x14ac:dyDescent="0.2">
      <c r="A92" t="s">
        <v>48</v>
      </c>
      <c r="E92" s="24" t="s">
        <v>145</v>
      </c>
    </row>
    <row r="93" spans="1:18" x14ac:dyDescent="0.2">
      <c r="A93" s="17" t="s">
        <v>39</v>
      </c>
      <c r="B93" s="18" t="s">
        <v>146</v>
      </c>
      <c r="C93" s="18" t="s">
        <v>147</v>
      </c>
      <c r="D93" s="17" t="s">
        <v>41</v>
      </c>
      <c r="E93" s="19" t="s">
        <v>148</v>
      </c>
      <c r="F93" s="20" t="s">
        <v>52</v>
      </c>
      <c r="G93" s="39">
        <v>54.079000000000001</v>
      </c>
      <c r="H93" s="22">
        <v>0</v>
      </c>
      <c r="I93" s="22">
        <f>ROUND(ROUND(H93,2)*ROUND(G93,3),2)</f>
        <v>0</v>
      </c>
      <c r="O93">
        <f>(I93*21)/100</f>
        <v>0</v>
      </c>
      <c r="P93" t="s">
        <v>10</v>
      </c>
    </row>
    <row r="94" spans="1:18" x14ac:dyDescent="0.2">
      <c r="A94" s="23" t="s">
        <v>44</v>
      </c>
      <c r="E94" s="24" t="s">
        <v>105</v>
      </c>
    </row>
    <row r="95" spans="1:18" ht="76.5" x14ac:dyDescent="0.2">
      <c r="A95" s="25" t="s">
        <v>46</v>
      </c>
      <c r="E95" s="26" t="s">
        <v>271</v>
      </c>
    </row>
    <row r="96" spans="1:18" ht="369.75" x14ac:dyDescent="0.2">
      <c r="A96" t="s">
        <v>48</v>
      </c>
      <c r="E96" s="24" t="s">
        <v>149</v>
      </c>
    </row>
    <row r="97" spans="1:18" x14ac:dyDescent="0.2">
      <c r="A97" s="17" t="s">
        <v>39</v>
      </c>
      <c r="B97" s="18" t="s">
        <v>150</v>
      </c>
      <c r="C97" s="18" t="s">
        <v>151</v>
      </c>
      <c r="D97" s="17" t="s">
        <v>41</v>
      </c>
      <c r="E97" s="19" t="s">
        <v>152</v>
      </c>
      <c r="F97" s="20" t="s">
        <v>52</v>
      </c>
      <c r="G97" s="21">
        <v>106.324</v>
      </c>
      <c r="H97" s="22">
        <v>0</v>
      </c>
      <c r="I97" s="22">
        <f>ROUND(ROUND(H97,2)*ROUND(G97,3),2)</f>
        <v>0</v>
      </c>
      <c r="O97">
        <f>(I97*21)/100</f>
        <v>0</v>
      </c>
      <c r="P97" t="s">
        <v>10</v>
      </c>
    </row>
    <row r="98" spans="1:18" x14ac:dyDescent="0.2">
      <c r="A98" s="23" t="s">
        <v>44</v>
      </c>
      <c r="E98" s="24" t="s">
        <v>153</v>
      </c>
    </row>
    <row r="99" spans="1:18" x14ac:dyDescent="0.2">
      <c r="A99" s="25" t="s">
        <v>46</v>
      </c>
      <c r="E99" s="26" t="s">
        <v>154</v>
      </c>
    </row>
    <row r="100" spans="1:18" ht="369.75" x14ac:dyDescent="0.2">
      <c r="A100" t="s">
        <v>48</v>
      </c>
      <c r="E100" s="24" t="s">
        <v>145</v>
      </c>
    </row>
    <row r="101" spans="1:18" x14ac:dyDescent="0.2">
      <c r="A101" s="17" t="s">
        <v>39</v>
      </c>
      <c r="B101" s="18" t="s">
        <v>155</v>
      </c>
      <c r="C101" s="18" t="s">
        <v>156</v>
      </c>
      <c r="D101" s="17" t="s">
        <v>41</v>
      </c>
      <c r="E101" s="19" t="s">
        <v>157</v>
      </c>
      <c r="F101" s="20" t="s">
        <v>52</v>
      </c>
      <c r="G101" s="21">
        <v>989</v>
      </c>
      <c r="H101" s="22">
        <v>0</v>
      </c>
      <c r="I101" s="22">
        <f>ROUND(ROUND(H101,2)*ROUND(G101,3),2)</f>
        <v>0</v>
      </c>
      <c r="O101">
        <f>(I101*21)/100</f>
        <v>0</v>
      </c>
      <c r="P101" t="s">
        <v>10</v>
      </c>
    </row>
    <row r="102" spans="1:18" x14ac:dyDescent="0.2">
      <c r="A102" s="23" t="s">
        <v>44</v>
      </c>
      <c r="E102" s="24" t="s">
        <v>41</v>
      </c>
    </row>
    <row r="103" spans="1:18" x14ac:dyDescent="0.2">
      <c r="A103" s="25" t="s">
        <v>46</v>
      </c>
      <c r="E103" s="26" t="s">
        <v>62</v>
      </c>
    </row>
    <row r="104" spans="1:18" ht="38.25" x14ac:dyDescent="0.2">
      <c r="A104" t="s">
        <v>48</v>
      </c>
      <c r="E104" s="24" t="s">
        <v>158</v>
      </c>
    </row>
    <row r="105" spans="1:18" x14ac:dyDescent="0.2">
      <c r="A105" s="17" t="s">
        <v>39</v>
      </c>
      <c r="B105" s="18" t="s">
        <v>159</v>
      </c>
      <c r="C105" s="18" t="s">
        <v>160</v>
      </c>
      <c r="D105" s="17" t="s">
        <v>41</v>
      </c>
      <c r="E105" s="19" t="s">
        <v>161</v>
      </c>
      <c r="F105" s="20" t="s">
        <v>67</v>
      </c>
      <c r="G105" s="21">
        <v>568.23</v>
      </c>
      <c r="H105" s="22">
        <v>0</v>
      </c>
      <c r="I105" s="22">
        <f>ROUND(ROUND(H105,2)*ROUND(G105,3),2)</f>
        <v>0</v>
      </c>
      <c r="O105">
        <f>(I105*21)/100</f>
        <v>0</v>
      </c>
      <c r="P105" t="s">
        <v>10</v>
      </c>
    </row>
    <row r="106" spans="1:18" x14ac:dyDescent="0.2">
      <c r="A106" s="23" t="s">
        <v>44</v>
      </c>
      <c r="E106" s="24" t="s">
        <v>41</v>
      </c>
    </row>
    <row r="107" spans="1:18" ht="38.25" x14ac:dyDescent="0.2">
      <c r="A107" s="25" t="s">
        <v>46</v>
      </c>
      <c r="E107" s="26" t="s">
        <v>162</v>
      </c>
    </row>
    <row r="108" spans="1:18" ht="127.5" x14ac:dyDescent="0.2">
      <c r="A108" t="s">
        <v>48</v>
      </c>
      <c r="E108" s="24" t="s">
        <v>163</v>
      </c>
    </row>
    <row r="109" spans="1:18" ht="12.75" customHeight="1" x14ac:dyDescent="0.2">
      <c r="A109" s="3" t="s">
        <v>37</v>
      </c>
      <c r="B109" s="3"/>
      <c r="C109" s="27" t="s">
        <v>72</v>
      </c>
      <c r="D109" s="3"/>
      <c r="E109" s="15" t="s">
        <v>164</v>
      </c>
      <c r="F109" s="3"/>
      <c r="G109" s="3"/>
      <c r="H109" s="3"/>
      <c r="I109" s="28">
        <f>0+Q109</f>
        <v>0</v>
      </c>
      <c r="O109">
        <f>0+R109</f>
        <v>0</v>
      </c>
      <c r="Q109">
        <f>0+I110+I114+I118+I122+I126+I130</f>
        <v>0</v>
      </c>
      <c r="R109">
        <f>0+O110+O114+O118+O122+O126+O130</f>
        <v>0</v>
      </c>
    </row>
    <row r="110" spans="1:18" ht="25.5" x14ac:dyDescent="0.2">
      <c r="A110" s="17" t="s">
        <v>39</v>
      </c>
      <c r="B110" s="18" t="s">
        <v>165</v>
      </c>
      <c r="C110" s="18" t="s">
        <v>166</v>
      </c>
      <c r="D110" s="17" t="s">
        <v>41</v>
      </c>
      <c r="E110" s="19" t="s">
        <v>167</v>
      </c>
      <c r="F110" s="20" t="s">
        <v>95</v>
      </c>
      <c r="G110" s="21">
        <v>11</v>
      </c>
      <c r="H110" s="22">
        <v>0</v>
      </c>
      <c r="I110" s="22">
        <f>ROUND(ROUND(H110,2)*ROUND(G110,3),2)</f>
        <v>0</v>
      </c>
      <c r="O110">
        <f>(I110*21)/100</f>
        <v>0</v>
      </c>
      <c r="P110" t="s">
        <v>10</v>
      </c>
    </row>
    <row r="111" spans="1:18" ht="25.5" x14ac:dyDescent="0.2">
      <c r="A111" s="23" t="s">
        <v>44</v>
      </c>
      <c r="E111" s="24" t="s">
        <v>168</v>
      </c>
    </row>
    <row r="112" spans="1:18" x14ac:dyDescent="0.2">
      <c r="A112" s="25" t="s">
        <v>46</v>
      </c>
      <c r="E112" s="26" t="s">
        <v>41</v>
      </c>
    </row>
    <row r="113" spans="1:16" ht="51" x14ac:dyDescent="0.2">
      <c r="A113" t="s">
        <v>48</v>
      </c>
      <c r="E113" s="24" t="s">
        <v>169</v>
      </c>
    </row>
    <row r="114" spans="1:16" ht="25.5" x14ac:dyDescent="0.2">
      <c r="A114" s="17" t="s">
        <v>39</v>
      </c>
      <c r="B114" s="18" t="s">
        <v>170</v>
      </c>
      <c r="C114" s="18" t="s">
        <v>171</v>
      </c>
      <c r="D114" s="17" t="s">
        <v>41</v>
      </c>
      <c r="E114" s="19" t="s">
        <v>172</v>
      </c>
      <c r="F114" s="20" t="s">
        <v>67</v>
      </c>
      <c r="G114" s="21">
        <v>581.62</v>
      </c>
      <c r="H114" s="22">
        <v>0</v>
      </c>
      <c r="I114" s="22">
        <f>ROUND(ROUND(H114,2)*ROUND(G114,3),2)</f>
        <v>0</v>
      </c>
      <c r="O114">
        <f>(I114*21)/100</f>
        <v>0</v>
      </c>
      <c r="P114" t="s">
        <v>10</v>
      </c>
    </row>
    <row r="115" spans="1:16" x14ac:dyDescent="0.2">
      <c r="A115" s="23" t="s">
        <v>44</v>
      </c>
      <c r="E115" s="24" t="s">
        <v>173</v>
      </c>
    </row>
    <row r="116" spans="1:16" x14ac:dyDescent="0.2">
      <c r="A116" s="25" t="s">
        <v>46</v>
      </c>
      <c r="E116" s="26" t="s">
        <v>174</v>
      </c>
    </row>
    <row r="117" spans="1:16" ht="191.25" x14ac:dyDescent="0.2">
      <c r="A117" t="s">
        <v>48</v>
      </c>
      <c r="E117" s="24" t="s">
        <v>175</v>
      </c>
    </row>
    <row r="118" spans="1:16" ht="25.5" x14ac:dyDescent="0.2">
      <c r="A118" s="17" t="s">
        <v>39</v>
      </c>
      <c r="B118" s="18" t="s">
        <v>176</v>
      </c>
      <c r="C118" s="18" t="s">
        <v>177</v>
      </c>
      <c r="D118" s="17" t="s">
        <v>41</v>
      </c>
      <c r="E118" s="19" t="s">
        <v>178</v>
      </c>
      <c r="F118" s="20" t="s">
        <v>67</v>
      </c>
      <c r="G118" s="21">
        <v>779.96500000000003</v>
      </c>
      <c r="H118" s="22">
        <v>0</v>
      </c>
      <c r="I118" s="22">
        <f>ROUND(ROUND(H118,2)*ROUND(G118,3),2)</f>
        <v>0</v>
      </c>
      <c r="O118">
        <f>(I118*21)/100</f>
        <v>0</v>
      </c>
      <c r="P118" t="s">
        <v>10</v>
      </c>
    </row>
    <row r="119" spans="1:16" x14ac:dyDescent="0.2">
      <c r="A119" s="23" t="s">
        <v>44</v>
      </c>
      <c r="E119" s="24" t="s">
        <v>41</v>
      </c>
    </row>
    <row r="120" spans="1:16" x14ac:dyDescent="0.2">
      <c r="A120" s="25" t="s">
        <v>46</v>
      </c>
      <c r="E120" s="26" t="s">
        <v>179</v>
      </c>
    </row>
    <row r="121" spans="1:16" ht="191.25" x14ac:dyDescent="0.2">
      <c r="A121" t="s">
        <v>48</v>
      </c>
      <c r="E121" s="24" t="s">
        <v>175</v>
      </c>
    </row>
    <row r="122" spans="1:16" x14ac:dyDescent="0.2">
      <c r="A122" s="17" t="s">
        <v>39</v>
      </c>
      <c r="B122" s="18" t="s">
        <v>180</v>
      </c>
      <c r="C122" s="18" t="s">
        <v>181</v>
      </c>
      <c r="D122" s="17" t="s">
        <v>41</v>
      </c>
      <c r="E122" s="19" t="s">
        <v>182</v>
      </c>
      <c r="F122" s="20" t="s">
        <v>95</v>
      </c>
      <c r="G122" s="21">
        <v>2</v>
      </c>
      <c r="H122" s="22">
        <v>0</v>
      </c>
      <c r="I122" s="22">
        <f>ROUND(ROUND(H122,2)*ROUND(G122,3),2)</f>
        <v>0</v>
      </c>
      <c r="O122">
        <f>(I122*21)/100</f>
        <v>0</v>
      </c>
      <c r="P122" t="s">
        <v>10</v>
      </c>
    </row>
    <row r="123" spans="1:16" x14ac:dyDescent="0.2">
      <c r="A123" s="23" t="s">
        <v>44</v>
      </c>
      <c r="E123" s="24" t="s">
        <v>41</v>
      </c>
    </row>
    <row r="124" spans="1:16" x14ac:dyDescent="0.2">
      <c r="A124" s="25" t="s">
        <v>46</v>
      </c>
      <c r="E124" s="26" t="s">
        <v>41</v>
      </c>
    </row>
    <row r="125" spans="1:16" ht="153" x14ac:dyDescent="0.2">
      <c r="A125" t="s">
        <v>48</v>
      </c>
      <c r="E125" s="24" t="s">
        <v>183</v>
      </c>
    </row>
    <row r="126" spans="1:16" x14ac:dyDescent="0.2">
      <c r="A126" s="17" t="s">
        <v>39</v>
      </c>
      <c r="B126" s="18" t="s">
        <v>184</v>
      </c>
      <c r="C126" s="18" t="s">
        <v>185</v>
      </c>
      <c r="D126" s="17" t="s">
        <v>41</v>
      </c>
      <c r="E126" s="19" t="s">
        <v>186</v>
      </c>
      <c r="F126" s="20" t="s">
        <v>85</v>
      </c>
      <c r="G126" s="21">
        <v>10.295999999999999</v>
      </c>
      <c r="H126" s="22">
        <v>0</v>
      </c>
      <c r="I126" s="22">
        <f>ROUND(ROUND(H126,2)*ROUND(G126,3),2)</f>
        <v>0</v>
      </c>
      <c r="O126">
        <f>(I126*21)/100</f>
        <v>0</v>
      </c>
      <c r="P126" t="s">
        <v>10</v>
      </c>
    </row>
    <row r="127" spans="1:16" x14ac:dyDescent="0.2">
      <c r="A127" s="23" t="s">
        <v>44</v>
      </c>
      <c r="E127" s="24" t="s">
        <v>187</v>
      </c>
    </row>
    <row r="128" spans="1:16" x14ac:dyDescent="0.2">
      <c r="A128" s="25" t="s">
        <v>46</v>
      </c>
      <c r="E128" s="26" t="s">
        <v>188</v>
      </c>
    </row>
    <row r="129" spans="1:18" ht="51" x14ac:dyDescent="0.2">
      <c r="A129" t="s">
        <v>48</v>
      </c>
      <c r="E129" s="24" t="s">
        <v>189</v>
      </c>
    </row>
    <row r="130" spans="1:18" x14ac:dyDescent="0.2">
      <c r="A130" s="17" t="s">
        <v>39</v>
      </c>
      <c r="B130" s="18" t="s">
        <v>190</v>
      </c>
      <c r="C130" s="18" t="s">
        <v>191</v>
      </c>
      <c r="D130" s="17" t="s">
        <v>41</v>
      </c>
      <c r="E130" s="19" t="s">
        <v>192</v>
      </c>
      <c r="F130" s="20" t="s">
        <v>67</v>
      </c>
      <c r="G130" s="21">
        <v>574.98699999999997</v>
      </c>
      <c r="H130" s="22">
        <v>0</v>
      </c>
      <c r="I130" s="22">
        <f>ROUND(ROUND(H130,2)*ROUND(G130,3),2)</f>
        <v>0</v>
      </c>
      <c r="O130">
        <f>(I130*21)/100</f>
        <v>0</v>
      </c>
      <c r="P130" t="s">
        <v>10</v>
      </c>
    </row>
    <row r="131" spans="1:18" x14ac:dyDescent="0.2">
      <c r="A131" s="23" t="s">
        <v>44</v>
      </c>
      <c r="E131" s="24" t="s">
        <v>41</v>
      </c>
    </row>
    <row r="132" spans="1:18" x14ac:dyDescent="0.2">
      <c r="A132" s="25" t="s">
        <v>46</v>
      </c>
      <c r="E132" s="26" t="s">
        <v>193</v>
      </c>
    </row>
    <row r="133" spans="1:18" ht="51" x14ac:dyDescent="0.2">
      <c r="A133" t="s">
        <v>48</v>
      </c>
      <c r="E133" s="24" t="s">
        <v>194</v>
      </c>
    </row>
    <row r="134" spans="1:18" ht="12.75" customHeight="1" x14ac:dyDescent="0.2">
      <c r="A134" s="3" t="s">
        <v>37</v>
      </c>
      <c r="B134" s="3"/>
      <c r="C134" s="27" t="s">
        <v>77</v>
      </c>
      <c r="D134" s="3"/>
      <c r="E134" s="15" t="s">
        <v>195</v>
      </c>
      <c r="F134" s="3"/>
      <c r="G134" s="3"/>
      <c r="H134" s="3"/>
      <c r="I134" s="28">
        <f>0+Q134</f>
        <v>0</v>
      </c>
      <c r="O134">
        <f>0+R134</f>
        <v>0</v>
      </c>
      <c r="Q134">
        <f>0+I135+I139+I143</f>
        <v>0</v>
      </c>
      <c r="R134">
        <f>0+O135+O139+O143</f>
        <v>0</v>
      </c>
    </row>
    <row r="135" spans="1:18" x14ac:dyDescent="0.2">
      <c r="A135" s="17" t="s">
        <v>39</v>
      </c>
      <c r="B135" s="18" t="s">
        <v>196</v>
      </c>
      <c r="C135" s="18" t="s">
        <v>197</v>
      </c>
      <c r="D135" s="17" t="s">
        <v>41</v>
      </c>
      <c r="E135" s="19" t="s">
        <v>198</v>
      </c>
      <c r="F135" s="20" t="s">
        <v>75</v>
      </c>
      <c r="G135" s="21">
        <v>2.8</v>
      </c>
      <c r="H135" s="22">
        <v>0</v>
      </c>
      <c r="I135" s="22">
        <f>ROUND(ROUND(H135,2)*ROUND(G135,3),2)</f>
        <v>0</v>
      </c>
      <c r="O135">
        <f>(I135*21)/100</f>
        <v>0</v>
      </c>
      <c r="P135" t="s">
        <v>10</v>
      </c>
    </row>
    <row r="136" spans="1:18" x14ac:dyDescent="0.2">
      <c r="A136" s="23" t="s">
        <v>44</v>
      </c>
      <c r="E136" s="24" t="s">
        <v>199</v>
      </c>
    </row>
    <row r="137" spans="1:18" x14ac:dyDescent="0.2">
      <c r="A137" s="25" t="s">
        <v>46</v>
      </c>
      <c r="E137" s="26" t="s">
        <v>200</v>
      </c>
    </row>
    <row r="138" spans="1:18" ht="255" x14ac:dyDescent="0.2">
      <c r="A138" t="s">
        <v>48</v>
      </c>
      <c r="E138" s="24" t="s">
        <v>201</v>
      </c>
    </row>
    <row r="139" spans="1:18" x14ac:dyDescent="0.2">
      <c r="A139" s="17" t="s">
        <v>39</v>
      </c>
      <c r="B139" s="18" t="s">
        <v>202</v>
      </c>
      <c r="C139" s="18" t="s">
        <v>203</v>
      </c>
      <c r="D139" s="17" t="s">
        <v>41</v>
      </c>
      <c r="E139" s="19" t="s">
        <v>204</v>
      </c>
      <c r="F139" s="20" t="s">
        <v>95</v>
      </c>
      <c r="G139" s="21">
        <v>2</v>
      </c>
      <c r="H139" s="22">
        <v>0</v>
      </c>
      <c r="I139" s="22">
        <f>ROUND(ROUND(H139,2)*ROUND(G139,3),2)</f>
        <v>0</v>
      </c>
      <c r="O139">
        <f>(I139*21)/100</f>
        <v>0</v>
      </c>
      <c r="P139" t="s">
        <v>10</v>
      </c>
    </row>
    <row r="140" spans="1:18" x14ac:dyDescent="0.2">
      <c r="A140" s="23" t="s">
        <v>44</v>
      </c>
      <c r="E140" s="24" t="s">
        <v>205</v>
      </c>
    </row>
    <row r="141" spans="1:18" x14ac:dyDescent="0.2">
      <c r="A141" s="25" t="s">
        <v>46</v>
      </c>
      <c r="E141" s="26" t="s">
        <v>41</v>
      </c>
    </row>
    <row r="142" spans="1:18" ht="25.5" x14ac:dyDescent="0.2">
      <c r="A142" t="s">
        <v>48</v>
      </c>
      <c r="E142" s="24" t="s">
        <v>206</v>
      </c>
    </row>
    <row r="143" spans="1:18" x14ac:dyDescent="0.2">
      <c r="A143" s="17" t="s">
        <v>39</v>
      </c>
      <c r="B143" s="18" t="s">
        <v>207</v>
      </c>
      <c r="C143" s="18" t="s">
        <v>208</v>
      </c>
      <c r="D143" s="17" t="s">
        <v>41</v>
      </c>
      <c r="E143" s="19" t="s">
        <v>209</v>
      </c>
      <c r="F143" s="20" t="s">
        <v>95</v>
      </c>
      <c r="G143" s="21">
        <v>2</v>
      </c>
      <c r="H143" s="22">
        <v>0</v>
      </c>
      <c r="I143" s="22">
        <f>ROUND(ROUND(H143,2)*ROUND(G143,3),2)</f>
        <v>0</v>
      </c>
      <c r="O143">
        <f>(I143*21)/100</f>
        <v>0</v>
      </c>
      <c r="P143" t="s">
        <v>10</v>
      </c>
    </row>
    <row r="144" spans="1:18" x14ac:dyDescent="0.2">
      <c r="A144" s="23" t="s">
        <v>44</v>
      </c>
      <c r="E144" s="24" t="s">
        <v>210</v>
      </c>
    </row>
    <row r="145" spans="1:18" x14ac:dyDescent="0.2">
      <c r="A145" s="25" t="s">
        <v>46</v>
      </c>
      <c r="E145" s="26" t="s">
        <v>41</v>
      </c>
    </row>
    <row r="146" spans="1:18" x14ac:dyDescent="0.2">
      <c r="A146" t="s">
        <v>48</v>
      </c>
      <c r="E146" s="24" t="s">
        <v>211</v>
      </c>
    </row>
    <row r="147" spans="1:18" ht="12.75" customHeight="1" x14ac:dyDescent="0.2">
      <c r="A147" s="3" t="s">
        <v>37</v>
      </c>
      <c r="B147" s="3"/>
      <c r="C147" s="27" t="s">
        <v>35</v>
      </c>
      <c r="D147" s="3"/>
      <c r="E147" s="15" t="s">
        <v>212</v>
      </c>
      <c r="F147" s="3"/>
      <c r="G147" s="3"/>
      <c r="H147" s="3"/>
      <c r="I147" s="28">
        <f>0+Q147</f>
        <v>0</v>
      </c>
      <c r="O147">
        <f>0+R147</f>
        <v>0</v>
      </c>
      <c r="Q147">
        <f>0+I148+I152+I156+I160+I164+I168+I172</f>
        <v>0</v>
      </c>
      <c r="R147">
        <f>0+O148+O152+O156+O160+O164+O168+O172</f>
        <v>0</v>
      </c>
    </row>
    <row r="148" spans="1:18" x14ac:dyDescent="0.2">
      <c r="A148" s="17" t="s">
        <v>39</v>
      </c>
      <c r="B148" s="18" t="s">
        <v>213</v>
      </c>
      <c r="C148" s="18" t="s">
        <v>214</v>
      </c>
      <c r="D148" s="17" t="s">
        <v>41</v>
      </c>
      <c r="E148" s="19" t="s">
        <v>215</v>
      </c>
      <c r="F148" s="20" t="s">
        <v>75</v>
      </c>
      <c r="G148" s="21">
        <v>10.7</v>
      </c>
      <c r="H148" s="22">
        <v>0</v>
      </c>
      <c r="I148" s="22">
        <f>ROUND(ROUND(H148,2)*ROUND(G148,3),2)</f>
        <v>0</v>
      </c>
      <c r="O148">
        <f>(I148*21)/100</f>
        <v>0</v>
      </c>
      <c r="P148" t="s">
        <v>10</v>
      </c>
    </row>
    <row r="149" spans="1:18" x14ac:dyDescent="0.2">
      <c r="A149" s="23" t="s">
        <v>44</v>
      </c>
      <c r="E149" s="24" t="s">
        <v>41</v>
      </c>
    </row>
    <row r="150" spans="1:18" x14ac:dyDescent="0.2">
      <c r="A150" s="25" t="s">
        <v>46</v>
      </c>
      <c r="E150" s="26" t="s">
        <v>41</v>
      </c>
    </row>
    <row r="151" spans="1:18" ht="63.75" x14ac:dyDescent="0.2">
      <c r="A151" t="s">
        <v>48</v>
      </c>
      <c r="E151" s="24" t="s">
        <v>216</v>
      </c>
    </row>
    <row r="152" spans="1:18" x14ac:dyDescent="0.2">
      <c r="A152" s="17" t="s">
        <v>39</v>
      </c>
      <c r="B152" s="18" t="s">
        <v>217</v>
      </c>
      <c r="C152" s="18" t="s">
        <v>218</v>
      </c>
      <c r="D152" s="17" t="s">
        <v>41</v>
      </c>
      <c r="E152" s="19" t="s">
        <v>219</v>
      </c>
      <c r="F152" s="20" t="s">
        <v>95</v>
      </c>
      <c r="G152" s="21">
        <v>1</v>
      </c>
      <c r="H152" s="22">
        <v>0</v>
      </c>
      <c r="I152" s="22">
        <f>ROUND(ROUND(H152,2)*ROUND(G152,3),2)</f>
        <v>0</v>
      </c>
      <c r="O152">
        <f>(I152*21)/100</f>
        <v>0</v>
      </c>
      <c r="P152" t="s">
        <v>10</v>
      </c>
    </row>
    <row r="153" spans="1:18" x14ac:dyDescent="0.2">
      <c r="A153" s="23" t="s">
        <v>44</v>
      </c>
      <c r="E153" s="24" t="s">
        <v>220</v>
      </c>
    </row>
    <row r="154" spans="1:18" x14ac:dyDescent="0.2">
      <c r="A154" s="25" t="s">
        <v>46</v>
      </c>
      <c r="E154" s="26" t="s">
        <v>41</v>
      </c>
    </row>
    <row r="155" spans="1:18" ht="25.5" x14ac:dyDescent="0.2">
      <c r="A155" t="s">
        <v>48</v>
      </c>
      <c r="E155" s="24" t="s">
        <v>221</v>
      </c>
    </row>
    <row r="156" spans="1:18" ht="25.5" x14ac:dyDescent="0.2">
      <c r="A156" s="17" t="s">
        <v>39</v>
      </c>
      <c r="B156" s="18" t="s">
        <v>222</v>
      </c>
      <c r="C156" s="18" t="s">
        <v>223</v>
      </c>
      <c r="D156" s="17" t="s">
        <v>41</v>
      </c>
      <c r="E156" s="19" t="s">
        <v>224</v>
      </c>
      <c r="F156" s="20" t="s">
        <v>75</v>
      </c>
      <c r="G156" s="21">
        <v>111.8</v>
      </c>
      <c r="H156" s="22">
        <v>0</v>
      </c>
      <c r="I156" s="22">
        <f>ROUND(ROUND(H156,2)*ROUND(G156,3),2)</f>
        <v>0</v>
      </c>
      <c r="O156">
        <f>(I156*21)/100</f>
        <v>0</v>
      </c>
      <c r="P156" t="s">
        <v>10</v>
      </c>
    </row>
    <row r="157" spans="1:18" x14ac:dyDescent="0.2">
      <c r="A157" s="23" t="s">
        <v>44</v>
      </c>
      <c r="E157" s="24" t="s">
        <v>41</v>
      </c>
    </row>
    <row r="158" spans="1:18" x14ac:dyDescent="0.2">
      <c r="A158" s="25" t="s">
        <v>46</v>
      </c>
      <c r="E158" s="26" t="s">
        <v>225</v>
      </c>
    </row>
    <row r="159" spans="1:18" ht="76.5" x14ac:dyDescent="0.2">
      <c r="A159" t="s">
        <v>48</v>
      </c>
      <c r="E159" s="24" t="s">
        <v>226</v>
      </c>
    </row>
    <row r="160" spans="1:18" x14ac:dyDescent="0.2">
      <c r="A160" s="17" t="s">
        <v>39</v>
      </c>
      <c r="B160" s="18" t="s">
        <v>227</v>
      </c>
      <c r="C160" s="18" t="s">
        <v>228</v>
      </c>
      <c r="D160" s="17" t="s">
        <v>41</v>
      </c>
      <c r="E160" s="19" t="s">
        <v>229</v>
      </c>
      <c r="F160" s="20" t="s">
        <v>230</v>
      </c>
      <c r="G160" s="21">
        <v>1500</v>
      </c>
      <c r="H160" s="22">
        <v>0</v>
      </c>
      <c r="I160" s="22">
        <f>ROUND(ROUND(H160,2)*ROUND(G160,3),2)</f>
        <v>0</v>
      </c>
      <c r="O160">
        <f>(I160*21)/100</f>
        <v>0</v>
      </c>
      <c r="P160" t="s">
        <v>10</v>
      </c>
    </row>
    <row r="161" spans="1:18" x14ac:dyDescent="0.2">
      <c r="A161" s="23" t="s">
        <v>44</v>
      </c>
      <c r="E161" s="24" t="s">
        <v>231</v>
      </c>
    </row>
    <row r="162" spans="1:18" x14ac:dyDescent="0.2">
      <c r="A162" s="25" t="s">
        <v>46</v>
      </c>
      <c r="E162" s="26" t="s">
        <v>232</v>
      </c>
    </row>
    <row r="163" spans="1:18" ht="409.5" x14ac:dyDescent="0.2">
      <c r="A163" t="s">
        <v>48</v>
      </c>
      <c r="E163" s="24" t="s">
        <v>233</v>
      </c>
    </row>
    <row r="164" spans="1:18" x14ac:dyDescent="0.2">
      <c r="A164" s="17" t="s">
        <v>39</v>
      </c>
      <c r="B164" s="18" t="s">
        <v>234</v>
      </c>
      <c r="C164" s="18" t="s">
        <v>228</v>
      </c>
      <c r="D164" s="17" t="s">
        <v>31</v>
      </c>
      <c r="E164" s="19" t="s">
        <v>229</v>
      </c>
      <c r="F164" s="20" t="s">
        <v>230</v>
      </c>
      <c r="G164" s="21">
        <v>1</v>
      </c>
      <c r="H164" s="22">
        <v>0</v>
      </c>
      <c r="I164" s="22">
        <f>ROUND(ROUND(H164,2)*ROUND(G164,3),2)</f>
        <v>0</v>
      </c>
      <c r="O164">
        <f>(I164*21)/100</f>
        <v>0</v>
      </c>
      <c r="P164" t="s">
        <v>10</v>
      </c>
    </row>
    <row r="165" spans="1:18" x14ac:dyDescent="0.2">
      <c r="A165" s="23" t="s">
        <v>44</v>
      </c>
      <c r="E165" s="24" t="s">
        <v>235</v>
      </c>
    </row>
    <row r="166" spans="1:18" x14ac:dyDescent="0.2">
      <c r="A166" s="25" t="s">
        <v>46</v>
      </c>
      <c r="E166" s="26" t="s">
        <v>236</v>
      </c>
    </row>
    <row r="167" spans="1:18" ht="409.5" x14ac:dyDescent="0.2">
      <c r="A167" t="s">
        <v>48</v>
      </c>
      <c r="E167" s="24" t="s">
        <v>233</v>
      </c>
    </row>
    <row r="168" spans="1:18" x14ac:dyDescent="0.2">
      <c r="A168" s="17" t="s">
        <v>39</v>
      </c>
      <c r="B168" s="18" t="s">
        <v>237</v>
      </c>
      <c r="C168" s="18" t="s">
        <v>238</v>
      </c>
      <c r="D168" s="17" t="s">
        <v>41</v>
      </c>
      <c r="E168" s="19" t="s">
        <v>239</v>
      </c>
      <c r="F168" s="20" t="s">
        <v>52</v>
      </c>
      <c r="G168" s="21">
        <v>521.66</v>
      </c>
      <c r="H168" s="22">
        <v>0</v>
      </c>
      <c r="I168" s="22">
        <f>ROUND(ROUND(H168,2)*ROUND(G168,3),2)</f>
        <v>0</v>
      </c>
      <c r="O168">
        <f>(I168*21)/100</f>
        <v>0</v>
      </c>
      <c r="P168" t="s">
        <v>10</v>
      </c>
    </row>
    <row r="169" spans="1:18" x14ac:dyDescent="0.2">
      <c r="A169" s="23" t="s">
        <v>44</v>
      </c>
      <c r="E169" s="24" t="s">
        <v>41</v>
      </c>
    </row>
    <row r="170" spans="1:18" x14ac:dyDescent="0.2">
      <c r="A170" s="25" t="s">
        <v>46</v>
      </c>
      <c r="E170" s="26" t="s">
        <v>240</v>
      </c>
    </row>
    <row r="171" spans="1:18" ht="114.75" x14ac:dyDescent="0.2">
      <c r="A171" t="s">
        <v>48</v>
      </c>
      <c r="E171" s="24" t="s">
        <v>241</v>
      </c>
    </row>
    <row r="172" spans="1:18" x14ac:dyDescent="0.2">
      <c r="A172" s="17" t="s">
        <v>39</v>
      </c>
      <c r="B172" s="18" t="s">
        <v>242</v>
      </c>
      <c r="C172" s="18" t="s">
        <v>243</v>
      </c>
      <c r="D172" s="17" t="s">
        <v>41</v>
      </c>
      <c r="E172" s="19" t="s">
        <v>244</v>
      </c>
      <c r="F172" s="20" t="s">
        <v>75</v>
      </c>
      <c r="G172" s="21">
        <v>99.2</v>
      </c>
      <c r="H172" s="22">
        <v>0</v>
      </c>
      <c r="I172" s="22">
        <f>ROUND(ROUND(H172,2)*ROUND(G172,3),2)</f>
        <v>0</v>
      </c>
      <c r="O172">
        <f>(I172*21)/100</f>
        <v>0</v>
      </c>
      <c r="P172" t="s">
        <v>10</v>
      </c>
    </row>
    <row r="173" spans="1:18" ht="25.5" x14ac:dyDescent="0.2">
      <c r="A173" s="23" t="s">
        <v>44</v>
      </c>
      <c r="E173" s="24" t="s">
        <v>245</v>
      </c>
    </row>
    <row r="174" spans="1:18" x14ac:dyDescent="0.2">
      <c r="A174" s="25" t="s">
        <v>46</v>
      </c>
      <c r="E174" s="26" t="s">
        <v>246</v>
      </c>
    </row>
    <row r="175" spans="1:18" x14ac:dyDescent="0.2">
      <c r="A175" t="s">
        <v>48</v>
      </c>
      <c r="E175" s="24" t="s">
        <v>41</v>
      </c>
    </row>
    <row r="176" spans="1:18" ht="12.75" customHeight="1" x14ac:dyDescent="0.2">
      <c r="A176" s="3" t="s">
        <v>37</v>
      </c>
      <c r="B176" s="3"/>
      <c r="C176" s="27" t="s">
        <v>247</v>
      </c>
      <c r="D176" s="3"/>
      <c r="E176" s="15" t="s">
        <v>248</v>
      </c>
      <c r="F176" s="3"/>
      <c r="G176" s="3"/>
      <c r="H176" s="3"/>
      <c r="I176" s="28">
        <f>0+Q176</f>
        <v>0</v>
      </c>
      <c r="O176">
        <f>0+R176</f>
        <v>0</v>
      </c>
      <c r="Q176">
        <f>0+I177+I181</f>
        <v>0</v>
      </c>
      <c r="R176">
        <f>0+O177+O181</f>
        <v>0</v>
      </c>
    </row>
    <row r="177" spans="1:16" ht="25.5" x14ac:dyDescent="0.2">
      <c r="A177" s="17" t="s">
        <v>39</v>
      </c>
      <c r="B177" s="18" t="s">
        <v>249</v>
      </c>
      <c r="C177" s="18" t="s">
        <v>250</v>
      </c>
      <c r="D177" s="17" t="s">
        <v>251</v>
      </c>
      <c r="E177" s="19" t="s">
        <v>252</v>
      </c>
      <c r="F177" s="20" t="s">
        <v>85</v>
      </c>
      <c r="G177" s="21">
        <v>12589.02</v>
      </c>
      <c r="H177" s="22">
        <v>0</v>
      </c>
      <c r="I177" s="22">
        <f>ROUND(ROUND(H177,2)*ROUND(G177,3),2)</f>
        <v>0</v>
      </c>
      <c r="O177">
        <f>(I177*21)/100</f>
        <v>0</v>
      </c>
      <c r="P177" t="s">
        <v>10</v>
      </c>
    </row>
    <row r="178" spans="1:16" x14ac:dyDescent="0.2">
      <c r="A178" s="23" t="s">
        <v>44</v>
      </c>
      <c r="E178" s="24" t="s">
        <v>253</v>
      </c>
    </row>
    <row r="179" spans="1:16" x14ac:dyDescent="0.2">
      <c r="A179" s="25" t="s">
        <v>46</v>
      </c>
      <c r="E179" s="26" t="s">
        <v>254</v>
      </c>
    </row>
    <row r="180" spans="1:16" ht="153" x14ac:dyDescent="0.2">
      <c r="A180" t="s">
        <v>48</v>
      </c>
      <c r="E180" s="24" t="s">
        <v>255</v>
      </c>
    </row>
    <row r="181" spans="1:16" ht="38.25" x14ac:dyDescent="0.2">
      <c r="A181" s="17" t="s">
        <v>39</v>
      </c>
      <c r="B181" s="18" t="s">
        <v>256</v>
      </c>
      <c r="C181" s="18" t="s">
        <v>257</v>
      </c>
      <c r="D181" s="17" t="s">
        <v>251</v>
      </c>
      <c r="E181" s="19" t="s">
        <v>258</v>
      </c>
      <c r="F181" s="20" t="s">
        <v>85</v>
      </c>
      <c r="G181" s="21">
        <v>1304.1500000000001</v>
      </c>
      <c r="H181" s="22">
        <v>0</v>
      </c>
      <c r="I181" s="22">
        <f>ROUND(ROUND(H181,2)*ROUND(G181,3),2)</f>
        <v>0</v>
      </c>
      <c r="O181">
        <f>(I181*21)/100</f>
        <v>0</v>
      </c>
      <c r="P181" t="s">
        <v>10</v>
      </c>
    </row>
    <row r="182" spans="1:16" x14ac:dyDescent="0.2">
      <c r="A182" s="23" t="s">
        <v>44</v>
      </c>
      <c r="E182" s="24" t="s">
        <v>253</v>
      </c>
    </row>
    <row r="183" spans="1:16" x14ac:dyDescent="0.2">
      <c r="A183" s="25" t="s">
        <v>46</v>
      </c>
      <c r="E183" s="26" t="s">
        <v>259</v>
      </c>
    </row>
    <row r="184" spans="1:16" ht="153" x14ac:dyDescent="0.2">
      <c r="A184" t="s">
        <v>48</v>
      </c>
      <c r="E184" s="24" t="s">
        <v>255</v>
      </c>
    </row>
    <row r="185" spans="1:16" x14ac:dyDescent="0.2">
      <c r="A185" s="17" t="s">
        <v>39</v>
      </c>
      <c r="B185" s="48">
        <v>43</v>
      </c>
      <c r="C185" s="48" t="s">
        <v>260</v>
      </c>
      <c r="D185" s="53"/>
      <c r="E185" s="49" t="s">
        <v>272</v>
      </c>
      <c r="F185" s="50" t="s">
        <v>67</v>
      </c>
      <c r="G185" s="51">
        <v>38.4</v>
      </c>
      <c r="H185" s="52">
        <v>0</v>
      </c>
      <c r="I185" s="52">
        <f>ROUND(ROUND(H185,2)*ROUND(G185,3),2)</f>
        <v>0</v>
      </c>
      <c r="O185">
        <f>(I185*21)/100</f>
        <v>0</v>
      </c>
      <c r="P185" t="s">
        <v>10</v>
      </c>
    </row>
    <row r="186" spans="1:16" x14ac:dyDescent="0.2">
      <c r="A186" s="23" t="s">
        <v>44</v>
      </c>
      <c r="E186" s="24"/>
    </row>
    <row r="187" spans="1:16" x14ac:dyDescent="0.2">
      <c r="A187" s="25" t="s">
        <v>46</v>
      </c>
      <c r="E187" s="38" t="s">
        <v>273</v>
      </c>
    </row>
    <row r="188" spans="1:16" ht="357" x14ac:dyDescent="0.2">
      <c r="A188" t="s">
        <v>48</v>
      </c>
      <c r="E188" s="37" t="s">
        <v>274</v>
      </c>
    </row>
    <row r="189" spans="1:16" x14ac:dyDescent="0.2">
      <c r="A189" s="17" t="s">
        <v>39</v>
      </c>
      <c r="B189" s="54">
        <v>44</v>
      </c>
      <c r="C189" s="54">
        <v>45861</v>
      </c>
      <c r="D189" s="55" t="s">
        <v>41</v>
      </c>
      <c r="E189" s="62" t="s">
        <v>261</v>
      </c>
      <c r="F189" s="57" t="s">
        <v>262</v>
      </c>
      <c r="G189" s="39">
        <v>989</v>
      </c>
      <c r="H189" s="58">
        <v>0</v>
      </c>
      <c r="I189" s="58">
        <f>ROUND(ROUND(H189,2)*ROUND(G189,3),2)</f>
        <v>0</v>
      </c>
      <c r="O189">
        <f>(I189*21)/100</f>
        <v>0</v>
      </c>
      <c r="P189" t="s">
        <v>10</v>
      </c>
    </row>
    <row r="190" spans="1:16" x14ac:dyDescent="0.2">
      <c r="A190" s="23" t="s">
        <v>44</v>
      </c>
      <c r="B190" s="59"/>
      <c r="C190" s="59"/>
      <c r="D190" s="59"/>
      <c r="E190" s="60"/>
      <c r="F190" s="59"/>
      <c r="G190" s="59"/>
      <c r="H190" s="59"/>
      <c r="I190" s="59"/>
    </row>
    <row r="191" spans="1:16" x14ac:dyDescent="0.2">
      <c r="A191" s="25" t="s">
        <v>46</v>
      </c>
      <c r="B191" s="59"/>
      <c r="C191" s="59"/>
      <c r="D191" s="59"/>
      <c r="E191" s="61" t="s">
        <v>62</v>
      </c>
      <c r="F191" s="59"/>
      <c r="G191" s="59"/>
      <c r="H191" s="59"/>
      <c r="I191" s="59"/>
    </row>
    <row r="192" spans="1:16" ht="38.25" x14ac:dyDescent="0.2">
      <c r="A192" t="s">
        <v>48</v>
      </c>
      <c r="B192" s="59"/>
      <c r="C192" s="59"/>
      <c r="D192" s="59"/>
      <c r="E192" s="60" t="s">
        <v>280</v>
      </c>
      <c r="F192" s="59"/>
      <c r="G192" s="59"/>
      <c r="H192" s="59"/>
      <c r="I192" s="59"/>
    </row>
    <row r="193" spans="1:16" x14ac:dyDescent="0.2">
      <c r="A193" s="17" t="s">
        <v>39</v>
      </c>
      <c r="B193" s="54">
        <v>45</v>
      </c>
      <c r="C193" s="54">
        <v>285378</v>
      </c>
      <c r="D193" s="55" t="s">
        <v>41</v>
      </c>
      <c r="E193" s="56" t="s">
        <v>275</v>
      </c>
      <c r="F193" s="57" t="s">
        <v>95</v>
      </c>
      <c r="G193" s="39">
        <v>106</v>
      </c>
      <c r="H193" s="58">
        <v>0</v>
      </c>
      <c r="I193" s="58">
        <f>ROUND(ROUND(H193,2)*ROUND(G193,3),2)</f>
        <v>0</v>
      </c>
      <c r="O193">
        <f>(I193*21)/100</f>
        <v>0</v>
      </c>
      <c r="P193" t="s">
        <v>10</v>
      </c>
    </row>
    <row r="194" spans="1:16" x14ac:dyDescent="0.2">
      <c r="A194" s="23" t="s">
        <v>44</v>
      </c>
      <c r="B194" s="59"/>
      <c r="C194" s="59"/>
      <c r="D194" s="59"/>
      <c r="E194" s="60"/>
      <c r="F194" s="59"/>
      <c r="G194" s="59"/>
      <c r="H194" s="59"/>
      <c r="I194" s="59"/>
    </row>
    <row r="195" spans="1:16" x14ac:dyDescent="0.2">
      <c r="A195" s="25" t="s">
        <v>46</v>
      </c>
      <c r="B195" s="59"/>
      <c r="C195" s="59"/>
      <c r="D195" s="59"/>
      <c r="E195" s="61"/>
      <c r="F195" s="59"/>
      <c r="G195" s="59"/>
      <c r="H195" s="59"/>
      <c r="I195" s="59"/>
    </row>
    <row r="196" spans="1:16" ht="38.25" x14ac:dyDescent="0.2">
      <c r="A196" t="s">
        <v>48</v>
      </c>
      <c r="B196" s="59"/>
      <c r="C196" s="59"/>
      <c r="D196" s="59"/>
      <c r="E196" s="60" t="s">
        <v>276</v>
      </c>
      <c r="F196" s="59"/>
      <c r="G196" s="59"/>
      <c r="H196" s="59"/>
      <c r="I196" s="59"/>
    </row>
    <row r="197" spans="1:16" x14ac:dyDescent="0.2">
      <c r="A197" s="17" t="s">
        <v>39</v>
      </c>
      <c r="B197" s="54">
        <v>46</v>
      </c>
      <c r="C197" s="54">
        <v>285379</v>
      </c>
      <c r="D197" s="55" t="s">
        <v>41</v>
      </c>
      <c r="E197" s="56" t="s">
        <v>277</v>
      </c>
      <c r="F197" s="57" t="s">
        <v>75</v>
      </c>
      <c r="G197" s="39">
        <v>530</v>
      </c>
      <c r="H197" s="58">
        <v>0</v>
      </c>
      <c r="I197" s="58">
        <f>ROUND(ROUND(H197,2)*ROUND(G197,3),2)</f>
        <v>0</v>
      </c>
      <c r="O197">
        <f>(I197*21)/100</f>
        <v>0</v>
      </c>
      <c r="P197" t="s">
        <v>10</v>
      </c>
    </row>
    <row r="198" spans="1:16" x14ac:dyDescent="0.2">
      <c r="A198" s="23" t="s">
        <v>44</v>
      </c>
      <c r="B198" s="59"/>
      <c r="C198" s="59"/>
      <c r="D198" s="59"/>
      <c r="E198" s="60"/>
      <c r="F198" s="59"/>
      <c r="G198" s="59"/>
      <c r="H198" s="59"/>
      <c r="I198" s="59"/>
    </row>
    <row r="199" spans="1:16" x14ac:dyDescent="0.2">
      <c r="A199" s="25" t="s">
        <v>46</v>
      </c>
      <c r="B199" s="59"/>
      <c r="C199" s="59"/>
      <c r="D199" s="59"/>
      <c r="E199" s="61" t="s">
        <v>278</v>
      </c>
      <c r="F199" s="59"/>
      <c r="G199" s="59"/>
      <c r="H199" s="59"/>
      <c r="I199" s="59"/>
    </row>
    <row r="200" spans="1:16" ht="38.25" x14ac:dyDescent="0.2">
      <c r="A200" t="s">
        <v>48</v>
      </c>
      <c r="B200" s="59"/>
      <c r="C200" s="59"/>
      <c r="D200" s="59"/>
      <c r="E200" s="60" t="s">
        <v>279</v>
      </c>
      <c r="F200" s="59"/>
      <c r="G200" s="59"/>
      <c r="H200" s="59"/>
      <c r="I200" s="59"/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D.2.1.4_SO 03-19-03.1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2023-04-04T06:57:01Z</dcterms:created>
  <dcterms:modified xsi:type="dcterms:W3CDTF">2023-06-09T13:23:12Z</dcterms:modified>
</cp:coreProperties>
</file>